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5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<sst xmlns="http://schemas.openxmlformats.org/spreadsheetml/2006/main" count="680" uniqueCount="620">
  <si>
    <t>№ п/п</t>
  </si>
  <si>
    <t>Наименование услуги</t>
  </si>
  <si>
    <t>Плановая калькуляция на услуги АДС без учета стоимости сырья и материалов</t>
  </si>
  <si>
    <t>"Установка приборов учета воды и фильтров к ним, прибор"</t>
  </si>
  <si>
    <t>"Смена отдельных участков чугунных канализационных труб диаметром до 100мм"</t>
  </si>
  <si>
    <t>"Смена вентелей на стояках водоснабжения, вентиль"</t>
  </si>
  <si>
    <t>"Зачеканка трубопроводов внутренней канализации"</t>
  </si>
  <si>
    <t>"Смена отдельных участков чугунных канализационных труб диаметром до 50 мм"</t>
  </si>
  <si>
    <t>"Смена манжеты к унитазу"</t>
  </si>
  <si>
    <t>"Смена участка водопроводных труб диаметром до 25мм,м"</t>
  </si>
  <si>
    <t>"Смена сифона к санитарному прибору"</t>
  </si>
  <si>
    <t>"Смена смесителя настенного для умывальников, моек и раковин"</t>
  </si>
  <si>
    <t>"Замена унитаза с высоко расположенным бачком на унитаз "Компакт"</t>
  </si>
  <si>
    <t>"Смена смесителя для ванны"</t>
  </si>
  <si>
    <t>"Смена обвязки для ванны"</t>
  </si>
  <si>
    <t>"Смена смесителя настольного для умывальников, моек и раковин"</t>
  </si>
  <si>
    <t>"Установка тумбы под мойку"</t>
  </si>
  <si>
    <t>"Ремонт смывного бачка с регулировкой на месте, со сменой клапана поплавкового"</t>
  </si>
  <si>
    <t>"Укрепление унитаза"</t>
  </si>
  <si>
    <t>"Установка фильтров на подводке и санитарных приборах"</t>
  </si>
  <si>
    <t>"Смена унитаза типа "Компакт""</t>
  </si>
  <si>
    <t>"Смена приборов учета воды и фильтров к ним"</t>
  </si>
  <si>
    <t>"Ремонт вентиля"</t>
  </si>
  <si>
    <t>"Замена гибкой подводки к санитарному прибору"</t>
  </si>
  <si>
    <t>"Слитие стояка холодной воды"</t>
  </si>
  <si>
    <t>"Установка душевой кабины и поддона"</t>
  </si>
  <si>
    <t>"Установка  шарового крана диаметром до 20мм"</t>
  </si>
  <si>
    <t>"Установка шарового крана диаметром свыше 20мм до 50 мм"</t>
  </si>
  <si>
    <t>"Смена кронштейнов под санитарные приборы"</t>
  </si>
  <si>
    <t>"Прочистка засора унитаза со снятием прибора"</t>
  </si>
  <si>
    <t>"Смена прокладки для водоразборных кранов,душа, бачка унитаза с учетом сборки и разборки оборудования"</t>
  </si>
  <si>
    <t>"Прочистка засора унитаза без снятия прибора"</t>
  </si>
  <si>
    <t>"Ремонт смесителя"</t>
  </si>
  <si>
    <t>"Установка импортного унитаза со снятие старого"</t>
  </si>
  <si>
    <t>"Установка умывальника с креплением к стене болтами"</t>
  </si>
  <si>
    <t>"Установка импортного смесителя для ванны со снятие старого"</t>
  </si>
  <si>
    <t>"Смена водоразборного шарового крана диаметром свыше 20 мм до 50 мм"</t>
  </si>
  <si>
    <t>"Установка импортной ванны со снятие старой"</t>
  </si>
  <si>
    <t>"Установка импортного бачка со снятием старого"</t>
  </si>
  <si>
    <t>"Подключение стиральной машины к водопроводу и канализации"</t>
  </si>
  <si>
    <t>"Смена эллипсовой резины"</t>
  </si>
  <si>
    <t>2,10-3</t>
  </si>
  <si>
    <t>Тарифная ставка первого разряда</t>
  </si>
  <si>
    <t>Разряд выполняемых работ</t>
  </si>
  <si>
    <t>Разрядный коэффициент</t>
  </si>
  <si>
    <t>Тарифная ставка в месяц,руб</t>
  </si>
  <si>
    <t>Расчетная среднемесячная норма времени</t>
  </si>
  <si>
    <t>Часовая тарифная ставка,руб</t>
  </si>
  <si>
    <t>Норма времени на выполненную работу,чел/час</t>
  </si>
  <si>
    <t>Заработная плата по тарифу, руб.</t>
  </si>
  <si>
    <t>Коээфициент технологического вида работ</t>
  </si>
  <si>
    <t>Заработная плата с учетом коэффициента,руб.</t>
  </si>
  <si>
    <t>Повышение по постановлению</t>
  </si>
  <si>
    <t>Повышение по контракту</t>
  </si>
  <si>
    <t>Заработная плата с учетом повышения и контракта</t>
  </si>
  <si>
    <t>Надбавка за профмастерство</t>
  </si>
  <si>
    <t>Надбавка за стаж</t>
  </si>
  <si>
    <t>Выплаты компенсационного характера</t>
  </si>
  <si>
    <t>Итого с учетом надбавок и доплат</t>
  </si>
  <si>
    <t>Итого основная заработная плата,руб.</t>
  </si>
  <si>
    <t>Очередные отпуска</t>
  </si>
  <si>
    <t>Расходы на оплату труда рабочих,руб.</t>
  </si>
  <si>
    <t>Отчисления в ФСЗН</t>
  </si>
  <si>
    <t>Отчисления на обязательное страхование</t>
  </si>
  <si>
    <t>Накладные расходы</t>
  </si>
  <si>
    <t>Полная себестоимость</t>
  </si>
  <si>
    <t>Прибыль</t>
  </si>
  <si>
    <t>Итого расходов,руб</t>
  </si>
  <si>
    <t>Тариф,руб.</t>
  </si>
  <si>
    <t>Премия</t>
  </si>
  <si>
    <t>"Смена участка водопроводных труб диаметром до 50мм, м"</t>
  </si>
  <si>
    <t>2,10-5</t>
  </si>
  <si>
    <t>2,10-8</t>
  </si>
  <si>
    <t>"Монтаж трубопроводов водоснабжения из металлопластиковых труб д. 15мм и более, м"</t>
  </si>
  <si>
    <t>"Демонтаж трубопроводов водоснабжения из медных труб или металлопластиковых  д.15 мм и более,м"</t>
  </si>
  <si>
    <t>2,10-9</t>
  </si>
  <si>
    <t>2,10-10</t>
  </si>
  <si>
    <t>"Замена участка канализационного трубопровода из чугунных труб на пластмассовые или металлопластиковые, м"</t>
  </si>
  <si>
    <t>2,10-13</t>
  </si>
  <si>
    <t>2,10-14</t>
  </si>
  <si>
    <t>"Отключение воды по стояку(5эт) спуск воды из стояка и его наполнение водой и включение",стояк</t>
  </si>
  <si>
    <t>2,10-19</t>
  </si>
  <si>
    <t>2,10-20</t>
  </si>
  <si>
    <t>2,10-21</t>
  </si>
  <si>
    <t>2,10-17</t>
  </si>
  <si>
    <t>2,10-23</t>
  </si>
  <si>
    <t>2,10-24</t>
  </si>
  <si>
    <t>2,10-25</t>
  </si>
  <si>
    <t>"Смена фаянсового унитаза",прибор</t>
  </si>
  <si>
    <t>"Смена фаянсового умывальника", прибор</t>
  </si>
  <si>
    <t>"Смена раковины", прибор</t>
  </si>
  <si>
    <t>2,10-26</t>
  </si>
  <si>
    <t>"Смена мойки на одно отделение",прибор</t>
  </si>
  <si>
    <t>2,10-27</t>
  </si>
  <si>
    <t>"Смена мойки на два отделения", прибор</t>
  </si>
  <si>
    <t>2,10-28</t>
  </si>
  <si>
    <t>"Смена ванны любой модели",прибор</t>
  </si>
  <si>
    <t>2,10-30</t>
  </si>
  <si>
    <t>"Смена смывной трубы с манжетой,шт.</t>
  </si>
  <si>
    <t>2,10-31</t>
  </si>
  <si>
    <t>2,10-35</t>
  </si>
  <si>
    <t>2,10-36</t>
  </si>
  <si>
    <t>2,10-37</t>
  </si>
  <si>
    <t>2,10-38</t>
  </si>
  <si>
    <t>2,10-39</t>
  </si>
  <si>
    <t>"Смена водозаборных кранов", шт.</t>
  </si>
  <si>
    <t>2,10-40</t>
  </si>
  <si>
    <t>2,10-41</t>
  </si>
  <si>
    <t>2,10-43</t>
  </si>
  <si>
    <t>"Регулировка смывного бачка  без ремонта", прибор</t>
  </si>
  <si>
    <t>"Прочистка трубопроводов внутренней канализации", м</t>
  </si>
  <si>
    <t>2,10-48</t>
  </si>
  <si>
    <t>2,10-50</t>
  </si>
  <si>
    <t>2,10-49</t>
  </si>
  <si>
    <t>2,10-52</t>
  </si>
  <si>
    <t>2,10-53</t>
  </si>
  <si>
    <t>2,10-55</t>
  </si>
  <si>
    <t>2,10-58</t>
  </si>
  <si>
    <t>2,10-59</t>
  </si>
  <si>
    <t>2,10-61</t>
  </si>
  <si>
    <t>2,10-62</t>
  </si>
  <si>
    <t>2,10-65</t>
  </si>
  <si>
    <t>2,10-67</t>
  </si>
  <si>
    <t>2,10-68</t>
  </si>
  <si>
    <t>"Прочистка фильтров на подводке и санитарных приборах". фильтр</t>
  </si>
  <si>
    <t>2,10-69</t>
  </si>
  <si>
    <t>2,10-70</t>
  </si>
  <si>
    <t>"Установка заглушек", шт</t>
  </si>
  <si>
    <t>2,10-72</t>
  </si>
  <si>
    <t>2,10-73</t>
  </si>
  <si>
    <t>"Смена сальникового кольца смесителя", шт.</t>
  </si>
  <si>
    <t>2,10-74</t>
  </si>
  <si>
    <t>2,10-75</t>
  </si>
  <si>
    <t>"Смена чугунных труб канализации диаметром 50 мм", стык</t>
  </si>
  <si>
    <t>2,10-76</t>
  </si>
  <si>
    <t>2,10-77</t>
  </si>
  <si>
    <t>2,10-80</t>
  </si>
  <si>
    <t>2,10-87</t>
  </si>
  <si>
    <t>2,10-88</t>
  </si>
  <si>
    <t>2,10-89</t>
  </si>
  <si>
    <t>"Прочистка засора сифона и выпуска", прибор</t>
  </si>
  <si>
    <t>2,10-90</t>
  </si>
  <si>
    <t>2,10-91</t>
  </si>
  <si>
    <t>2,10-93</t>
  </si>
  <si>
    <t>2,10-95</t>
  </si>
  <si>
    <t>2,10-96</t>
  </si>
  <si>
    <t>2,10-97</t>
  </si>
  <si>
    <t>2,10-98</t>
  </si>
  <si>
    <t>"Набивка сальника в вентиле", прибор</t>
  </si>
  <si>
    <t>2,10-99</t>
  </si>
  <si>
    <t>"Прокладка трубопроводов из чугунных канализационных труб," м  100 мм</t>
  </si>
  <si>
    <t>2,10-100</t>
  </si>
  <si>
    <t>"Прокладка трубопроводов из чугунных канализационных труб," м  150 мм</t>
  </si>
  <si>
    <t>"Прокладка трубопроводов из стальных  труб," м  50 мм</t>
  </si>
  <si>
    <t>"Прокладка трубопроводов из стальных труб," м  100 мм</t>
  </si>
  <si>
    <t>2,10-102</t>
  </si>
  <si>
    <t>"Прокладка трубопроводов из полиэтиленовых труб,выпускаемых в бухтах,м  25мм</t>
  </si>
  <si>
    <t>2,10-104</t>
  </si>
  <si>
    <t>"Прокладка трубопроводов из полиэтиленовых труб,выпускаемых в бухтах,м  32мм</t>
  </si>
  <si>
    <t>"Прокладка трубопроводов из полиэтиленовых труб,выпускаемых в бухтах,м  50 мм</t>
  </si>
  <si>
    <t>"Сварка полиэтиленовых труб", стык</t>
  </si>
  <si>
    <t>2,10-107</t>
  </si>
  <si>
    <t>"Присоединение частного трубопровода к существующей канализационной сети", врезка</t>
  </si>
  <si>
    <t>2,10-115</t>
  </si>
  <si>
    <t>"Установка задвижки чугунной водопроводной", задвижка  50мм</t>
  </si>
  <si>
    <t>2,10-116</t>
  </si>
  <si>
    <t>"Установка задвижки чугунной водопроводной", задвижка  100 мм</t>
  </si>
  <si>
    <t>2,10-117</t>
  </si>
  <si>
    <t>"Снятие задвижки чугунной водопроводной", задвижка  50 мм</t>
  </si>
  <si>
    <t>"Снятие задвижки чугунной водопроводной", задвижка 100 мм</t>
  </si>
  <si>
    <t>"Закрытие ли открытие задвижки в колодце", задвижка 50мм</t>
  </si>
  <si>
    <t>"Закрытие ли открытие задвижки в колодце", задвижка  100мм</t>
  </si>
  <si>
    <t>2,10-121</t>
  </si>
  <si>
    <t>"Замена вентиля," вентиль 15 мм</t>
  </si>
  <si>
    <t>2,10-122</t>
  </si>
  <si>
    <t>"Смена вентиля(шарового крана) в колодце," вентиль  20 мм</t>
  </si>
  <si>
    <t>"Установка вентиля(шарового крана) в колодце," вентиль  20 мм</t>
  </si>
  <si>
    <t>2,10-123</t>
  </si>
  <si>
    <t>2,10-124</t>
  </si>
  <si>
    <t>"Ремонт вентиля", вентиль  20  мм</t>
  </si>
  <si>
    <t>2,10-127</t>
  </si>
  <si>
    <t>Врезка стального штуцера в водопроводную сеть, врезка 50мм</t>
  </si>
  <si>
    <t>2,10-128</t>
  </si>
  <si>
    <t>"Врезка трубопровода в водопроводную сеть с установкой вентиля(задвижки)", врезка 25 мм</t>
  </si>
  <si>
    <t>"Врезка трубопровода в водопроводную сеть с установкой вентиля(задвижки)", врезка 32 мм</t>
  </si>
  <si>
    <t>"Врезка трубопровода в водопроводную сеть с установкой вентиля(задвижки)", врезка 50 мм</t>
  </si>
  <si>
    <t>2,10-130</t>
  </si>
  <si>
    <t>"Врезка трубопровода в действующую канализационную сеть из труб ПВХ", врезка50мм</t>
  </si>
  <si>
    <t>2,10-131</t>
  </si>
  <si>
    <t>"Врезка трубопровода в действующую водопроводную сеть из труб ПВХ", врезка 25 мм</t>
  </si>
  <si>
    <t>"Врезка трубопровода в действующую водопроводную сеть из труб ПВХ", врезка 32 мм</t>
  </si>
  <si>
    <t>"Врезка трубопровода в действующую водопроводную сеть из труб ПВХ", врезка50мм</t>
  </si>
  <si>
    <t>"Врезка трубопровода в действующую канализационную сеть из труб ПВХ", врезка 100мм</t>
  </si>
  <si>
    <t>2,10-133</t>
  </si>
  <si>
    <t>Установка хомута на поврежденном трубопроводе из стальных или пластмассовых труб, хомут д 50 мм.</t>
  </si>
  <si>
    <t>2,10-143</t>
  </si>
  <si>
    <t>Прочистка трубопровода дворовой канализации,м  д. 150 мм.</t>
  </si>
  <si>
    <t>2,10-147</t>
  </si>
  <si>
    <t xml:space="preserve"> "Зачеканка стыков", стык д.50 мм.</t>
  </si>
  <si>
    <t>2,10-148</t>
  </si>
  <si>
    <t>"Установка заглушек" шт.  Д. 50 мм.</t>
  </si>
  <si>
    <t>2,10-159</t>
  </si>
  <si>
    <t>"Резка труб", резка 25 мм.</t>
  </si>
  <si>
    <t>"Резка труб", резка 50 мм.</t>
  </si>
  <si>
    <t>"Резка труб", резка 32 мм.</t>
  </si>
  <si>
    <t>2,10-160</t>
  </si>
  <si>
    <t>"Сварка труб в стык", стык д.50 мм</t>
  </si>
  <si>
    <t>"Сварка труб в стык", стык д.100 мм</t>
  </si>
  <si>
    <t>2,10-163</t>
  </si>
  <si>
    <t>"Приварка фланцев,фланец" д.50 мм.</t>
  </si>
  <si>
    <t>"Приварка фланцев,фланец" д.100 мм.</t>
  </si>
  <si>
    <t>2,10-164</t>
  </si>
  <si>
    <t>"Приварка отводов", отвод д.50мм.</t>
  </si>
  <si>
    <t>"Приварка отводов", отвод д. 100мм.</t>
  </si>
  <si>
    <t>2,10-165</t>
  </si>
  <si>
    <t>"Установка накладной мсуфты", муфта д 100 м.</t>
  </si>
  <si>
    <t>2,10-166</t>
  </si>
  <si>
    <t>"Установка полиэтиленовых фасонных частей на сварке, фасонная часть" д.32 мм.</t>
  </si>
  <si>
    <t>"Установка полиэтиленовых фасонных частей на сварке, фасонная часть" д.50 мм.</t>
  </si>
  <si>
    <t>"Установка полиэтиленовых фасонных частей на сварке, фасонная часть" д.100 мм.</t>
  </si>
  <si>
    <t>2,10-181</t>
  </si>
  <si>
    <t>"Замена крышки люка", люк</t>
  </si>
  <si>
    <t>2,10-182</t>
  </si>
  <si>
    <t>"Установка люка колодца", люк</t>
  </si>
  <si>
    <t>2,10-193</t>
  </si>
  <si>
    <t>"Снятие ванны", прибор</t>
  </si>
  <si>
    <t>2,10-194</t>
  </si>
  <si>
    <t>"Установка ванны, прибор"</t>
  </si>
  <si>
    <t>2,10-202</t>
  </si>
  <si>
    <t>"Снятие полотенцесушителя, прибор"</t>
  </si>
  <si>
    <t>2,10-203</t>
  </si>
  <si>
    <t>"Установка полотенцесушителя, прибор"</t>
  </si>
  <si>
    <t>2,10-204</t>
  </si>
  <si>
    <t>"Снятие сифона, прибор"</t>
  </si>
  <si>
    <t>2,10-213</t>
  </si>
  <si>
    <t>"Смена подводки, стояков ХГВ из труб водогазопроводных на полипропиленовые", м 33мм</t>
  </si>
  <si>
    <t>"Смена подводки, стояков ХГВ из труб водогазопроводных на полипропиленовые", м 100мм</t>
  </si>
  <si>
    <t>2,10-214</t>
  </si>
  <si>
    <t>"Прокладка труб из полипропилена,м" 32мм.</t>
  </si>
  <si>
    <t>"Прокладка труб из полипропилена,м" 50мм.</t>
  </si>
  <si>
    <t>"Прокладка труб из полипропилена,м" 25мм.</t>
  </si>
  <si>
    <t>2,10-215</t>
  </si>
  <si>
    <t>"Прокладка наружного трубопровода из полиэтиленовых труб,м" 20 мм.</t>
  </si>
  <si>
    <t>"Прокладка наружного трубопровода из полиэтиленовых труб,м" 25 мм.</t>
  </si>
  <si>
    <t>"Прокладка наружного трубопровода из полиэтиленовых труб,м"32мм.</t>
  </si>
  <si>
    <t>2,10-216</t>
  </si>
  <si>
    <t>"Смена сгонов" шт. 15 мм</t>
  </si>
  <si>
    <t>"Смена сгонов" шт. 20 мм</t>
  </si>
  <si>
    <t>"Смена сгонов" шт. 32 мм</t>
  </si>
  <si>
    <t>2,10-225</t>
  </si>
  <si>
    <t>"Врезка трубопровода в действующую водопроводную сеть из полиэтиленовых труб", врезка  15мм.</t>
  </si>
  <si>
    <t>"Врезка трубопровода в действующую водопроводную сеть из полиэтиленовых труб", врезка  25мм.</t>
  </si>
  <si>
    <t>"Врезка трубопровода в действующую водопроводную сеть из полиэтиленовых труб", врезка  32мм.</t>
  </si>
  <si>
    <t>"Врезка трубопровода в действующую водопроводную сеть из полиэтиленовых труб", врезка  50мм.</t>
  </si>
  <si>
    <t>2,10-226</t>
  </si>
  <si>
    <t>"Установка индивидуальных приборов учета воды с использованием металлопластиковых труб на резьбовых соединениях", прибор</t>
  </si>
  <si>
    <t>2,10-230</t>
  </si>
  <si>
    <t>Прокладка по штробе металлопластиковой (полипропиленовой) трубы, м"</t>
  </si>
  <si>
    <t>2,10-231</t>
  </si>
  <si>
    <t>"Смена полотенцесушителя с присоединением к металлопластиковой(полипропиленовой) трубе", прибор</t>
  </si>
  <si>
    <t>2,10-240</t>
  </si>
  <si>
    <t>"Перепаковка соединительных частей индивидуального прибора учета воды," прибор</t>
  </si>
  <si>
    <t>Водопровод и канализация</t>
  </si>
  <si>
    <t>Электромонтажные работы</t>
  </si>
  <si>
    <t>2,11-1</t>
  </si>
  <si>
    <t>"Установка электрического звонка и кнопки с прокладкой проводов", звонок</t>
  </si>
  <si>
    <t>2,11-2</t>
  </si>
  <si>
    <t>"Установка электрического звонка и кнопки без прокладки проводов", звонок</t>
  </si>
  <si>
    <t>2,11-3</t>
  </si>
  <si>
    <t>"Установка выключателя.переключателя и штепсельной розетки для открытой проводки", шт</t>
  </si>
  <si>
    <t>2,11-4</t>
  </si>
  <si>
    <t>"Установка выключателя.переключателя и штепсельной розетки при скрытой проводке", шт</t>
  </si>
  <si>
    <t>2,11-5</t>
  </si>
  <si>
    <t>"Установка потолочного патрона",шт</t>
  </si>
  <si>
    <t>"Установка настенного патрона",шт</t>
  </si>
  <si>
    <t>2,11-6</t>
  </si>
  <si>
    <t>2,11-7</t>
  </si>
  <si>
    <t>"Установка трехклавишного выключателя при скрытой проводке с устройством гнезда по каменным основаниям",шт</t>
  </si>
  <si>
    <t>2,11-8</t>
  </si>
  <si>
    <t>"Установка подвесного патрона",патрон</t>
  </si>
  <si>
    <t>2,11-9</t>
  </si>
  <si>
    <t>"Установка подвесного светильника", светильник</t>
  </si>
  <si>
    <t>2,11-13</t>
  </si>
  <si>
    <t>"Установка люстры (светильника) многорожковой", люстра</t>
  </si>
  <si>
    <t>2,11-15</t>
  </si>
  <si>
    <t>"Установка крюка для подвески люстр и светильников по бетону с пробивкой гнезд", крюк</t>
  </si>
  <si>
    <t>2,11-16</t>
  </si>
  <si>
    <t>"Установка щитка для электросчетчика", щиток</t>
  </si>
  <si>
    <t>2,11-17</t>
  </si>
  <si>
    <t>"Установка однофазного электрического счетчика на готовый щиток", шт.</t>
  </si>
  <si>
    <t>2,11-28</t>
  </si>
  <si>
    <t>"Обследование и определение причин неисправностей в электросети квартиры",электроразводка квартиры</t>
  </si>
  <si>
    <t>2,11-31</t>
  </si>
  <si>
    <t>"Установка и подсоединение к электросетям Э/водонагревателя", прибор</t>
  </si>
  <si>
    <t>2,11-32</t>
  </si>
  <si>
    <t>"Замена выключателя одинарног,двойного", шт.</t>
  </si>
  <si>
    <t>2,11-33</t>
  </si>
  <si>
    <t>"Установка автоматов квартирных", автомат</t>
  </si>
  <si>
    <t>2,11-34</t>
  </si>
  <si>
    <t>"Замена автоматов квартирных", автомат</t>
  </si>
  <si>
    <t>2,11-35</t>
  </si>
  <si>
    <t>"Смена провода сечением 2*2,5 мм при скрытой проводке в бетонных стенах", м</t>
  </si>
  <si>
    <t>2,11-36</t>
  </si>
  <si>
    <t>"Ремонт электровыключателя, розетки", прибор</t>
  </si>
  <si>
    <t>2,11-38</t>
  </si>
  <si>
    <t>"Устройство и подключение точечных светильников в подвесном потолке" , шт</t>
  </si>
  <si>
    <t>2,11-39</t>
  </si>
  <si>
    <t>"Установка блока выключатель+переключатель+розетка", блок</t>
  </si>
  <si>
    <t>2,11-40</t>
  </si>
  <si>
    <t>"Смена блока выключатель+переключатель+розетка", блок</t>
  </si>
  <si>
    <t>2,11-41</t>
  </si>
  <si>
    <t>"Установка розетки с дополнительным нулевым заземляющим проводом", шт</t>
  </si>
  <si>
    <t>2,11-42</t>
  </si>
  <si>
    <t>"Смена розетки с дополнительным нулевым заземляющим проводом", шт</t>
  </si>
  <si>
    <t>2,11-43</t>
  </si>
  <si>
    <t>2,11-44</t>
  </si>
  <si>
    <t>"Прокладка провода электроснабжения без  пробивкой борозд ", м</t>
  </si>
  <si>
    <t>"Прокладка провода электроснабжения с пробивкой борозд в бетонных стенах", м</t>
  </si>
  <si>
    <t>"Прокладка провода электроснабжения с пробивкой борозд в кирпичных стенах", м</t>
  </si>
  <si>
    <t>2,11-45</t>
  </si>
  <si>
    <t>2,11-47</t>
  </si>
  <si>
    <t>"Установка коробки распределительной при открытой проводке", коробка</t>
  </si>
  <si>
    <t>2,11-48</t>
  </si>
  <si>
    <t>2,11-49</t>
  </si>
  <si>
    <t>"Установка и подключение контура заземления в частных домах",м по бетонной крепи</t>
  </si>
  <si>
    <t>"Установка и подключение контура заземления в частных домах",м  по установленным конструкциям</t>
  </si>
  <si>
    <t>2,11-54</t>
  </si>
  <si>
    <t>"Смена провода при открытой проводке",м</t>
  </si>
  <si>
    <t>2,11-80</t>
  </si>
  <si>
    <t>"Укладка кабеля в кабельный канал", м</t>
  </si>
  <si>
    <t>2,11-85</t>
  </si>
  <si>
    <t>"Установка устройства защитного отключения (УЗО)", УЗО</t>
  </si>
  <si>
    <t>Центральное отопление</t>
  </si>
  <si>
    <t>"Установка радиаторов до 7 секций в группе с установкой кронштейнов", радиатор</t>
  </si>
  <si>
    <t>2,9-3</t>
  </si>
  <si>
    <t>2,9-2</t>
  </si>
  <si>
    <t>"Установка радиаторов  свыше 7 секций в группе с установкой кронштейнов", радиатор</t>
  </si>
  <si>
    <t>2,9-4</t>
  </si>
  <si>
    <t>"Прверка и прогрев отопительных радиаторов с регулировкой", прибор</t>
  </si>
  <si>
    <t>2,9-5</t>
  </si>
  <si>
    <t>"Смена сгонов у трубопроводов диаметром до 25 мм", сгон</t>
  </si>
  <si>
    <t>2,9-6</t>
  </si>
  <si>
    <t>"Смена сгонов у трубопроводов диаметром  свыше 25 мм  до 40 мм", сгон</t>
  </si>
  <si>
    <t>2,9-7</t>
  </si>
  <si>
    <t>"Смена отдельных участков трубопроводов диаметром до 25 мм", м.п.</t>
  </si>
  <si>
    <t>2,9-8</t>
  </si>
  <si>
    <t>"Смена отдельных участков трубопроводов диаметром  свыше 25 мм до 40 мм", м.п.</t>
  </si>
  <si>
    <t>2,9-11</t>
  </si>
  <si>
    <t>"Смена кронштейнов", шт.</t>
  </si>
  <si>
    <t>2,9-12</t>
  </si>
  <si>
    <t>"Смена радиаторных пробок", шт.</t>
  </si>
  <si>
    <t>2,9-13</t>
  </si>
  <si>
    <t>"Смена манометра или термометра", прибор</t>
  </si>
  <si>
    <t>2,9-16</t>
  </si>
  <si>
    <t>"Ремонт (ревизия и притирка)кранов вентильного типа", кран</t>
  </si>
  <si>
    <t>2,9-18</t>
  </si>
  <si>
    <t>"Добавление крайней секции к радиатору", секция</t>
  </si>
  <si>
    <t>2,9-19</t>
  </si>
  <si>
    <t>"Снятие крайних секций радиатора", секция</t>
  </si>
  <si>
    <t>2,9-20</t>
  </si>
  <si>
    <t>"Прочистка и промывка радиаторов на месте до 7 секций в группе", радиатор</t>
  </si>
  <si>
    <t>2,9-21</t>
  </si>
  <si>
    <t>"Прочистка и промывка радиаторов на месте  свыше 7 секций в группе", радиатор</t>
  </si>
  <si>
    <t>2,9-24</t>
  </si>
  <si>
    <t>"Отсоединение и снятие с места радиатора до 7 секций в группе", радиатор</t>
  </si>
  <si>
    <t>2,9-23</t>
  </si>
  <si>
    <t>"Отсоединение и снятие с места радиатора  свыше 7 секций в группе", радиатор</t>
  </si>
  <si>
    <t>2,9-30</t>
  </si>
  <si>
    <t>"Смена отопительного прибора", прибор</t>
  </si>
  <si>
    <t>2,9-31</t>
  </si>
  <si>
    <t>"Смена участков трубопроводов центрального отопления,холодного и горячего водоснабжения различной длинны с применением газосварки,электросварки," м</t>
  </si>
  <si>
    <t>2,9-32</t>
  </si>
  <si>
    <t>"Снятие водогрейных колонок", колонка</t>
  </si>
  <si>
    <t>2,9-33</t>
  </si>
  <si>
    <t>"Установка водогрейных колонок", комплект</t>
  </si>
  <si>
    <t>2,12-39</t>
  </si>
  <si>
    <t>"Проведение обследования и консультация специалиста"</t>
  </si>
  <si>
    <t>"УТВЕРЖДАЮ"</t>
  </si>
  <si>
    <t>Директор Хотимского УКП "Жилкомхоз"</t>
  </si>
  <si>
    <t>Кудрявцев С.П.</t>
  </si>
  <si>
    <t>"Установка коробки распределительной при скрытой проводке", коробка</t>
  </si>
  <si>
    <t>Лукьянцева Н.В.</t>
  </si>
  <si>
    <t>Главный экономист</t>
  </si>
  <si>
    <t>2,14-42</t>
  </si>
  <si>
    <t>Земляные работы</t>
  </si>
  <si>
    <t>топливо</t>
  </si>
  <si>
    <t>2,14-7</t>
  </si>
  <si>
    <t>2,14-10</t>
  </si>
  <si>
    <t>2.14-9</t>
  </si>
  <si>
    <t>2,14-8</t>
  </si>
  <si>
    <t>"Разработка немерзлого  мокрого грунта  2 группы экскаватором емкостью ковша 0,25 м3 в отвал" м3</t>
  </si>
  <si>
    <t>2,14-19</t>
  </si>
  <si>
    <t>"Разработка  немерзлого  сухого грунта  1 группы без крепления стенок глубиной до 0,5 м (вручную)" м3</t>
  </si>
  <si>
    <t>"Разработка  немерзлого   сухого грунта  2 группы без крепления стенок глубиной до 0,5 м (вручную)" м3</t>
  </si>
  <si>
    <t>"Разработка  мерзлого   грунта  1 группы без крепления стенок глубиной до 0,5 м (вручную)" м3</t>
  </si>
  <si>
    <t>"Разработка  немерзлого  мокрого грунта  1 группы без крепления стенок глубиной до 0,5 м (вручную)" м3</t>
  </si>
  <si>
    <t>"Разработка  немерзлого   мокрого грунта  2 группы без крепления стенок глубиной до 0,5 м (вручную)" м3</t>
  </si>
  <si>
    <t>"Разработка  немерзлого   сухого грунта  1  группы без крепления стенок глубиной до 1,5 м (вручную)" м3</t>
  </si>
  <si>
    <t>"Разработка  мерзлого  грунта  2 группы без крепления стенок глубиной до 0,5 м (вручную)" м3</t>
  </si>
  <si>
    <t>"Разработка  немерзлого  мокрого грунта  1  группы без крепления стенок глубиной до 1,5 м (вручную)" м3</t>
  </si>
  <si>
    <t>"Разработка  мерзлого   грунта  1  группы без крепления стенок глубиной до 1,5 м (вручную)" м3</t>
  </si>
  <si>
    <t>2,14-20</t>
  </si>
  <si>
    <t>2,14-21</t>
  </si>
  <si>
    <t>2,14-22</t>
  </si>
  <si>
    <t>2,14-23</t>
  </si>
  <si>
    <t>2,14-24</t>
  </si>
  <si>
    <t>2,14-25</t>
  </si>
  <si>
    <t>2,14-26</t>
  </si>
  <si>
    <t>2,14-27</t>
  </si>
  <si>
    <t>2,14-28</t>
  </si>
  <si>
    <t>"Разработка  немерзлого сухого    грунта  2  группы без крепления стенок глубиной до 1,5 м (вручную)" м3</t>
  </si>
  <si>
    <t>2,14-29</t>
  </si>
  <si>
    <t>"Разработка  немерзлого мокрого грунта 2  группы без крепления стенок глубиной до 1,5 м (вручную)" м3</t>
  </si>
  <si>
    <t>2,14-30</t>
  </si>
  <si>
    <t>"Разработка мерзлого  грунта 2  группы без крепления стенок глубиной до 1,5 м (вручную)" м3</t>
  </si>
  <si>
    <t>2,14-34</t>
  </si>
  <si>
    <t>"Разработка  немерзлого сухого   грунта 2  группы без крепления стенок глубиной  свыше 1,5 м до 3 м(вручную)" м3</t>
  </si>
  <si>
    <t>2,14-35</t>
  </si>
  <si>
    <t>"Разработка  немерзлого мокрого   грунта 2  группы без крепления стенок глубиной  свыше 1,5 м до 3 м(вручную)" м3</t>
  </si>
  <si>
    <t>2,14-36</t>
  </si>
  <si>
    <t>"Разработка  мерзлого  грунта 2  группы без крепления стенок глубиной  свыше 1,5 м до 3 м(вручную)" м3</t>
  </si>
  <si>
    <t>2,14-37</t>
  </si>
  <si>
    <t>"Засыпка траншей,пазух,ям и котлованов грунтом 1 группы бульдозером при перемещении грунта до 10 м"м3 Д-259</t>
  </si>
  <si>
    <t>2,14-38</t>
  </si>
  <si>
    <t>"Засыпка траншей,пазух,ям и котлованов грунтом 2 группы бульдозером при перемещении грунта до 10 м"м3 Д-260</t>
  </si>
  <si>
    <t>2,14-39</t>
  </si>
  <si>
    <t xml:space="preserve">"Засыпка (без трамбования)траншей,пазух,ям и котлованов сухим немерзлым грунтом 1 группы вручную"м3 </t>
  </si>
  <si>
    <t>2,14-40</t>
  </si>
  <si>
    <t>"Засыпка (без трамбования)траншей,пазух,ям и котлованов  мокрым немерзлым грунтом 1 группы вручную"м3</t>
  </si>
  <si>
    <t>2,14-41</t>
  </si>
  <si>
    <t>"Засыпка (без трамбования)траншей,пазух,ям и котлованов сухим немерзлым грунтом  2 группы вручную"м3</t>
  </si>
  <si>
    <t>"Засыпка (без трамбования)траншей,пазух,ям и котлованов  мерзлым грунтом 1 группы вручную"м3</t>
  </si>
  <si>
    <t>2,14-43</t>
  </si>
  <si>
    <t>"Засыпка (без трамбования)траншей,пазух,ям и котлованов мокрых  немерзлым грунтом  2 группы вручную"м3</t>
  </si>
  <si>
    <t>2,14-44</t>
  </si>
  <si>
    <t>"Засыпка (без трамбования)траншей,пазух,ям и котлованов мерзлым грунтом  2 группы вручную"м3</t>
  </si>
  <si>
    <t>2,14-54</t>
  </si>
  <si>
    <t>"Устройство основания под трубопровод"м2 вид грунта 2 группа</t>
  </si>
  <si>
    <t>"Устройство основания под трубопровод"м2 вид грунта 1 группа</t>
  </si>
  <si>
    <t>2,14-55</t>
  </si>
  <si>
    <t>2,14-56</t>
  </si>
  <si>
    <t>"Разработка асфальтобетонного покрытия вручную"м2</t>
  </si>
  <si>
    <t>"Разработка асфальтобетонного покрытия отбойным молотком"м2</t>
  </si>
  <si>
    <t>Печные работы</t>
  </si>
  <si>
    <t>2,16-1</t>
  </si>
  <si>
    <t>2,16-2</t>
  </si>
  <si>
    <t>2,16-10</t>
  </si>
  <si>
    <t>2,16-11</t>
  </si>
  <si>
    <t>2,16-16</t>
  </si>
  <si>
    <t>2,16-18</t>
  </si>
  <si>
    <t>2,16-21</t>
  </si>
  <si>
    <t>2,16-22</t>
  </si>
  <si>
    <t>"Разборка кладки печей необлицованных" м3</t>
  </si>
  <si>
    <t>"Разборка кладки печей облицованных" м3</t>
  </si>
  <si>
    <t>"Большой ремонт печей облицовонных"м3</t>
  </si>
  <si>
    <t>"Большой ремонт печей  необлицовонных"м3</t>
  </si>
  <si>
    <t>"Перекладка дымовых труб под крышей в один канал с добавлением нового кирпича до 25 %"м</t>
  </si>
  <si>
    <t>"Перекладка дымовых труб под крышей в один канал с добавлением нового кирпича до 50 %"м</t>
  </si>
  <si>
    <t>"Перекладка дымовых труб над крышей в один канал с добавлением нового кирпича до 25 %"м</t>
  </si>
  <si>
    <t>"Перекладка дымовых труб над крышей в один канал с добавлением нового кирпича до 50 %"м</t>
  </si>
  <si>
    <t>2,16-27</t>
  </si>
  <si>
    <t>"Ремонт патрубков" шт.</t>
  </si>
  <si>
    <t>2,16-31</t>
  </si>
  <si>
    <t>"Исправление кладки дымовой трубы под крышей" кирпич</t>
  </si>
  <si>
    <t>2,16-30</t>
  </si>
  <si>
    <t>"Исправление кладки дымовой трубы над крышей" кирпич</t>
  </si>
  <si>
    <t>2,16-36</t>
  </si>
  <si>
    <t>"Промазка трещин в кладке печи," м.п. шва</t>
  </si>
  <si>
    <t>2,16-37</t>
  </si>
  <si>
    <t>"Смена вычистных и поддувальных дверок в необлицовочных печах," прибор</t>
  </si>
  <si>
    <t>2,16-38</t>
  </si>
  <si>
    <t>"Смена топочных дверок в необлицовочных печах," прибор</t>
  </si>
  <si>
    <t>2,16-39</t>
  </si>
  <si>
    <t>"Смена вьюшек в необлицовочных печах," прибор</t>
  </si>
  <si>
    <t>2,16-52</t>
  </si>
  <si>
    <t>"Смена в печах колосниковых решеток", прибор</t>
  </si>
  <si>
    <t>2,16-55</t>
  </si>
  <si>
    <t>"Прочистка дымахода", м</t>
  </si>
  <si>
    <t>2,1-49</t>
  </si>
  <si>
    <t>2,1-50</t>
  </si>
  <si>
    <t>2,1-51</t>
  </si>
  <si>
    <t>2,1-52</t>
  </si>
  <si>
    <t>2,1-53</t>
  </si>
  <si>
    <t>2,1-56</t>
  </si>
  <si>
    <t>2,1-57</t>
  </si>
  <si>
    <t>"Укладка лаг из досок по кирпичным столбикам", м2 пола</t>
  </si>
  <si>
    <t>2,1-48</t>
  </si>
  <si>
    <t>"Укладка лаг по готовому основанию", м2 пола</t>
  </si>
  <si>
    <t>"Устройство чистых дощатых полов вшпунт или вчетверть из досок толщиной  28 мм по готовым балкам или лагам", м2</t>
  </si>
  <si>
    <t>"Устройство чистых дощатых полов вшпунт или вчетверть из досок толщиной  36 мм по готовым балкам или лагам", м2</t>
  </si>
  <si>
    <t>"Устройство чистых дощатых полов вшпунт или вчетверть из досок толщиной  46 мм по готовым балкам или лагам", м2</t>
  </si>
  <si>
    <t>"Устройство чистых дощатых полов  впритык из досок толщиной  46 мм по готовым балкам или лагам", м2</t>
  </si>
  <si>
    <t>"Устройство покрытия пола керамической плиткой на клею по цементной стяжке", м2</t>
  </si>
  <si>
    <t>"Устройство стяжки самовыравнивающимся составом,толщиной 5мм", м2</t>
  </si>
  <si>
    <t>Отделочные работы ( полы)</t>
  </si>
  <si>
    <t>Отделочные работы ( оконные проемы)</t>
  </si>
  <si>
    <t>2,2-23</t>
  </si>
  <si>
    <t>"Установка оконного блока из ПВХ со стеклопакетами в проемы кирпичных стен", блок площадью до 2 м2</t>
  </si>
  <si>
    <t>2,2-24</t>
  </si>
  <si>
    <t>"Установка оконного блока из ПВХ со стеклопакетами в проемы  КПД", блок площадью до 2 м3</t>
  </si>
  <si>
    <t>2,2-26</t>
  </si>
  <si>
    <t>2,2-27</t>
  </si>
  <si>
    <t>2,2-28</t>
  </si>
  <si>
    <t>"Установка оконного блока с деревянными переплетами с тройным остекленением в проемы кирпичных стен", блок до 1,5 м2</t>
  </si>
  <si>
    <t>"Установка оконного блока с деревянными переплетами с тройным остекленением в проемы панелей КПД", блок до 1,5 м2</t>
  </si>
  <si>
    <t xml:space="preserve">"Установка  балконного дверного  блока с деревянными переплетами с тройным остекленением в проемы кирпичных стен при площади блока свыше 1,5 м2 до 2м2", блок </t>
  </si>
  <si>
    <t xml:space="preserve">"Установка  балконного дверного  блока с деревянными переплетами с тройным остекленением в проемы панелей КПД при площади блока свыше 1,5м2 до 2м2", блок </t>
  </si>
  <si>
    <t>2,2-31</t>
  </si>
  <si>
    <t>"Установка подоконной доски из МДФ", м</t>
  </si>
  <si>
    <t>2,2-32</t>
  </si>
  <si>
    <t>"Изготовление слухового окна"м2</t>
  </si>
  <si>
    <t>"Нанесение герметизирующей мастики рычным щприцем при установке оконных(балконных, дверных) блоков в проемы кирпичных стен,КПД" м. стыка</t>
  </si>
  <si>
    <t>2,2-34</t>
  </si>
  <si>
    <t>Отделочные работы ( дверные проемы)</t>
  </si>
  <si>
    <t>2,2-36</t>
  </si>
  <si>
    <t>"Установка полотен наружных"полотно</t>
  </si>
  <si>
    <t>2,2-37</t>
  </si>
  <si>
    <t>"Установка полотен внутренних межкомнатных"полотно</t>
  </si>
  <si>
    <t>2,2-38</t>
  </si>
  <si>
    <t>"Устройство арки", м2</t>
  </si>
  <si>
    <t>2,2-40</t>
  </si>
  <si>
    <t>2,2-41</t>
  </si>
  <si>
    <t>"Пристрожка дверного полотна со снятием" полотно</t>
  </si>
  <si>
    <t>"Пристрожка дверного полотна без снятия" полотно</t>
  </si>
  <si>
    <t>2,2-42</t>
  </si>
  <si>
    <t>"Смена сердцевины в замке", шт.</t>
  </si>
  <si>
    <t>Отделочные работы ( штукатурные и малярные работы)</t>
  </si>
  <si>
    <t>2,4-61</t>
  </si>
  <si>
    <t>"Обшивка потолков облицовочным материалом типа "Сайдинг"", м2</t>
  </si>
  <si>
    <t>2,4-3</t>
  </si>
  <si>
    <t>"Улучшенная штукатурка стен по камню цементно-известковым раствором", м2</t>
  </si>
  <si>
    <t>"Улучшенная штукатурка потолков по камню цементно-известковым раствором", м2</t>
  </si>
  <si>
    <t>2,4-6</t>
  </si>
  <si>
    <t>2,4-8</t>
  </si>
  <si>
    <t>"Оштукатуривание откосов цементно-известковым раствором", м2</t>
  </si>
  <si>
    <t>2,4-15</t>
  </si>
  <si>
    <t>"Затирка бетонных поверхностей стен".м2</t>
  </si>
  <si>
    <t>2,4-16</t>
  </si>
  <si>
    <t>"Затирка бетонных поверхностей потолков".м3</t>
  </si>
  <si>
    <t>2,4-34</t>
  </si>
  <si>
    <t>"Ремонт штукатурки потолков по камню цементно-известковым раствором площадью до 1 м2 в одном месте",м2</t>
  </si>
  <si>
    <t>2,4-35</t>
  </si>
  <si>
    <t>"Ремонт штукатурки потолков по дереву площадью до 1 м2 в одном месте",м2</t>
  </si>
  <si>
    <t>2,4-37</t>
  </si>
  <si>
    <t>"Ремонт штукатурки потолков по камню цементно-известковым раствором площадью до 10 м2 в одном месте",м2</t>
  </si>
  <si>
    <t>2,4-38</t>
  </si>
  <si>
    <t>"Ремонт штукатурки потолков по дереву площадью до 10 м2 в одном месте",м3</t>
  </si>
  <si>
    <t>2,4-40</t>
  </si>
  <si>
    <t>"Ремонт штукатурки стен по камню цементно-известковым раствором площадью до 1 м2 в одном месте",м2</t>
  </si>
  <si>
    <t>2,4-41</t>
  </si>
  <si>
    <t>"Ремонт штукатурки стен по дереву площадью до 1 м2 в одном месте",м3</t>
  </si>
  <si>
    <t>2,4-43</t>
  </si>
  <si>
    <t>"Ремонт штукатурки стен по камню цементно-известковым раствором площадью до 10 м2 в одном месте",м2</t>
  </si>
  <si>
    <t>"Ремонт штукатурки стен по дереву площадью до 10 м2 в одном месте",м3</t>
  </si>
  <si>
    <t>2,4-44</t>
  </si>
  <si>
    <t>2,4-45</t>
  </si>
  <si>
    <t>"Перетирка штукатурки поверхностей стен и потолков", м2</t>
  </si>
  <si>
    <t>2,4-59</t>
  </si>
  <si>
    <t>"Декоративная штукатурка стен",м2</t>
  </si>
  <si>
    <t>2,4-60</t>
  </si>
  <si>
    <t>"Устройство внутреннего утепления стен", м2</t>
  </si>
  <si>
    <t>2,5-18</t>
  </si>
  <si>
    <t>"Облицовка стен панелями МДФ и ПВХ", м2</t>
  </si>
  <si>
    <t>2,5-19</t>
  </si>
  <si>
    <t>"Облицовка потолков панелями МДФ и ПВХ", м2</t>
  </si>
  <si>
    <t>2,5-20</t>
  </si>
  <si>
    <t>"Устройство подвесного потолка", м2</t>
  </si>
  <si>
    <t>2,5-22</t>
  </si>
  <si>
    <t>"Обшивка стен гипсокартоном",м2</t>
  </si>
  <si>
    <t>2,5-23</t>
  </si>
  <si>
    <t>"Обшивка потолков гипсокартоном",м3</t>
  </si>
  <si>
    <t>2,6-2</t>
  </si>
  <si>
    <t>"Шпатлевка бетонных стен без окраски",м2</t>
  </si>
  <si>
    <t>2,6-3</t>
  </si>
  <si>
    <t>2,6-4</t>
  </si>
  <si>
    <t>2,6-5</t>
  </si>
  <si>
    <t>2,6-6</t>
  </si>
  <si>
    <t>"Водоэмульсионная окраска стен",м2</t>
  </si>
  <si>
    <t>"Водоэмульсионная окраска потолков",м2</t>
  </si>
  <si>
    <t>"Акриловая окраска стен",м2</t>
  </si>
  <si>
    <t>"Акриловая окраска потолков",м3</t>
  </si>
  <si>
    <t>2,6-11</t>
  </si>
  <si>
    <t>2,6-12</t>
  </si>
  <si>
    <t>2,6-17</t>
  </si>
  <si>
    <t>"Улучшенная масляная  окраска стен по штукатурке",м2</t>
  </si>
  <si>
    <t>"Улучшенная масляная  окраска потолков по штукатурке",м2</t>
  </si>
  <si>
    <t>"Улучшенная масляная окраска полов",м2</t>
  </si>
  <si>
    <t>Плановая калькуляция на услуги без учета стоимости сырья и материалов</t>
  </si>
  <si>
    <t>"Разработка немерзлого  сухого грунта  2 группы экскаватором емкостью ковша 0,25 м3 в отвал" м3</t>
  </si>
  <si>
    <t>"Разработка  мерзлого  грунта  2 группы экскаватором емкостью ковша 0,25 м3 в отвал" м3</t>
  </si>
  <si>
    <t>"Разработка  немерзлого  сухого грунта  2 группы экскаватором емкостью ковша 0,25 м3 на вывоз" м3</t>
  </si>
  <si>
    <t>3,3,19</t>
  </si>
  <si>
    <t>Прокладка трубопровода из полиэтиленовых труб, выпускаемых в отрезках</t>
  </si>
  <si>
    <t>3,3,23.1</t>
  </si>
  <si>
    <t>"Установка фасонных частей на сварке " тройник шт.</t>
  </si>
  <si>
    <t>Сварка стыков полиэтиленовых труб д.110</t>
  </si>
  <si>
    <t>Сварка стыков полиэтиленовых труб д.315</t>
  </si>
  <si>
    <t>3.3.24.1</t>
  </si>
  <si>
    <t>2.10-186</t>
  </si>
  <si>
    <t>Демонтаж водоразборной колонки</t>
  </si>
  <si>
    <t>2.10-163</t>
  </si>
  <si>
    <t>Приварка фланцев</t>
  </si>
  <si>
    <t>2.10.-185</t>
  </si>
  <si>
    <t>Установка водоразборной колонки с врезкой в существующуюсеть,шт.</t>
  </si>
  <si>
    <t>и.о.директора Хотимского УКП "Жилкомхоз"</t>
  </si>
  <si>
    <t>Савченко Н.И.</t>
  </si>
  <si>
    <t>Экономист по ценам</t>
  </si>
  <si>
    <t>Фролкина О.В.</t>
  </si>
  <si>
    <t>И.о.директора Хотимского УКП "Жилкомхоз"</t>
  </si>
  <si>
    <t>Винников С.И.</t>
  </si>
  <si>
    <t>изготовление металических изделий для цветочницы</t>
  </si>
  <si>
    <t>резка туб,д.25-36</t>
  </si>
  <si>
    <t>гнутье труб, изгиб</t>
  </si>
  <si>
    <t>сборка изделия (5шт)</t>
  </si>
  <si>
    <t xml:space="preserve">сварка (стык) </t>
  </si>
  <si>
    <t>материалы:</t>
  </si>
  <si>
    <t>сверление отверстий</t>
  </si>
  <si>
    <t>труба д.40мм</t>
  </si>
  <si>
    <t>электроды</t>
  </si>
  <si>
    <t>разметка труб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</si>
</sst>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.0000"/>
    <numFmt numFmtId="180" formatCode="0.0000000"/>
    <numFmt numFmtId="181" formatCode="0.00000000"/>
    <numFmt numFmtId="182" formatCode="0.000000"/>
    <numFmt numFmtId="183" formatCode="0.00000"/>
  </numFmts>
  <fonts count="54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2"/>
      <name val="Calibri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 wrapText="1"/>
    </xf>
    <xf numFmtId="0" fontId="0" fillId="0" borderId="0" xfId="0" applyNumberFormat="1" applyAlignment="1">
      <alignment textRotation="90"/>
    </xf>
    <xf numFmtId="0" fontId="0" fillId="0" borderId="10" xfId="0" applyBorder="1" applyAlignment="1">
      <alignment textRotation="90"/>
    </xf>
    <xf numFmtId="0" fontId="0" fillId="0" borderId="10" xfId="0" applyNumberFormat="1" applyBorder="1" applyAlignment="1">
      <alignment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0" fontId="7" fillId="0" borderId="10" xfId="0" applyNumberFormat="1" applyFont="1" applyBorder="1" applyAlignment="1">
      <alignment textRotation="90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/>
    </xf>
    <xf numFmtId="0" fontId="6" fillId="0" borderId="12" xfId="0" applyFont="1" applyFill="1" applyBorder="1" applyAlignment="1">
      <alignment wrapText="1"/>
    </xf>
    <xf numFmtId="0" fontId="0" fillId="0" borderId="12" xfId="0" applyNumberFormat="1" applyFill="1" applyBorder="1" applyAlignment="1">
      <alignment/>
    </xf>
    <xf numFmtId="0" fontId="6" fillId="0" borderId="10" xfId="0" applyNumberFormat="1" applyFont="1" applyBorder="1" applyAlignment="1">
      <alignment wrapText="1"/>
    </xf>
    <xf numFmtId="0" fontId="12" fillId="0" borderId="11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Border="1" applyAlignment="1">
      <alignment wrapText="1"/>
    </xf>
    <xf numFmtId="2" fontId="0" fillId="0" borderId="10" xfId="0" applyNumberFormat="1" applyFill="1" applyBorder="1" applyAlignment="1">
      <alignment/>
    </xf>
    <xf numFmtId="2" fontId="6" fillId="0" borderId="12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2" fontId="0" fillId="0" borderId="0" xfId="0" applyNumberFormat="1" applyAlignment="1">
      <alignment/>
    </xf>
    <xf numFmtId="176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wrapText="1"/>
    </xf>
    <xf numFmtId="176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4"/>
  <sheetViews>
    <sheetView tabSelected="1" zoomScale="145" zoomScaleNormal="145" zoomScalePageLayoutView="0" workbookViewId="0" topLeftCell="B224">
      <selection activeCell="B229" sqref="B229:AA229"/>
    </sheetView>
  </sheetViews>
  <sheetFormatPr defaultColWidth="9.00390625" defaultRowHeight="12.75"/>
  <cols>
    <col min="1" max="1" width="6.00390625" style="0" customWidth="1"/>
    <col min="2" max="2" width="19.125" style="0" customWidth="1"/>
    <col min="3" max="3" width="9.00390625" style="0" customWidth="1"/>
    <col min="4" max="4" width="5.125" style="0" customWidth="1"/>
    <col min="5" max="5" width="6.875" style="0" customWidth="1"/>
    <col min="6" max="6" width="9.25390625" style="0" customWidth="1"/>
    <col min="7" max="7" width="9.00390625" style="0" customWidth="1"/>
    <col min="8" max="8" width="7.375" style="0" customWidth="1"/>
    <col min="9" max="9" width="7.00390625" style="0" customWidth="1"/>
    <col min="10" max="10" width="8.00390625" style="0" customWidth="1"/>
    <col min="11" max="11" width="7.25390625" style="0" customWidth="1"/>
    <col min="12" max="12" width="8.25390625" style="0" customWidth="1"/>
    <col min="13" max="13" width="8.00390625" style="0" customWidth="1"/>
    <col min="14" max="14" width="6.375" style="0" customWidth="1"/>
    <col min="15" max="15" width="6.125" style="0" customWidth="1"/>
    <col min="16" max="16" width="6.75390625" style="0" customWidth="1"/>
    <col min="17" max="17" width="7.875" style="0" customWidth="1"/>
    <col min="18" max="18" width="5.75390625" style="0" customWidth="1"/>
    <col min="19" max="19" width="6.875" style="0" customWidth="1"/>
    <col min="20" max="20" width="7.25390625" style="0" customWidth="1"/>
    <col min="21" max="21" width="6.75390625" style="0" customWidth="1"/>
    <col min="22" max="22" width="5.25390625" style="0" customWidth="1"/>
    <col min="23" max="23" width="6.75390625" style="0" customWidth="1"/>
    <col min="24" max="24" width="7.25390625" style="0" customWidth="1"/>
    <col min="25" max="26" width="6.25390625" style="0" customWidth="1"/>
    <col min="27" max="27" width="6.375" style="0" customWidth="1"/>
  </cols>
  <sheetData>
    <row r="1" spans="12:14" ht="18.75" customHeight="1">
      <c r="L1" s="6"/>
      <c r="M1" s="6"/>
      <c r="N1" t="s">
        <v>377</v>
      </c>
    </row>
    <row r="2" spans="12:13" ht="20.25" customHeight="1">
      <c r="L2" s="6"/>
      <c r="M2" s="6" t="s">
        <v>604</v>
      </c>
    </row>
    <row r="3" spans="12:14" ht="16.5" customHeight="1">
      <c r="L3" s="6"/>
      <c r="M3" s="6"/>
      <c r="N3" s="6" t="s">
        <v>605</v>
      </c>
    </row>
    <row r="4" spans="12:13" ht="15.75" customHeight="1">
      <c r="L4" s="6"/>
      <c r="M4" s="6"/>
    </row>
    <row r="5" ht="15.75" customHeight="1">
      <c r="L5" s="6"/>
    </row>
    <row r="6" ht="15.75" customHeight="1"/>
    <row r="7" ht="0.75" customHeight="1"/>
    <row r="8" ht="15.75" customHeight="1" hidden="1">
      <c r="L8" s="5"/>
    </row>
    <row r="9" spans="2:27" ht="15.75">
      <c r="B9" s="55" t="s"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33" ht="124.5" customHeight="1">
      <c r="A10" s="2" t="s">
        <v>0</v>
      </c>
      <c r="B10" s="10" t="s">
        <v>1</v>
      </c>
      <c r="C10" s="27" t="s">
        <v>42</v>
      </c>
      <c r="D10" s="11" t="s">
        <v>43</v>
      </c>
      <c r="E10" s="11" t="s">
        <v>44</v>
      </c>
      <c r="F10" s="11" t="s">
        <v>45</v>
      </c>
      <c r="G10" s="11" t="s">
        <v>46</v>
      </c>
      <c r="H10" s="11" t="s">
        <v>47</v>
      </c>
      <c r="I10" s="11" t="s">
        <v>48</v>
      </c>
      <c r="J10" s="11" t="s">
        <v>49</v>
      </c>
      <c r="K10" s="11" t="s">
        <v>50</v>
      </c>
      <c r="L10" s="11" t="s">
        <v>51</v>
      </c>
      <c r="M10" s="11" t="s">
        <v>52</v>
      </c>
      <c r="N10" s="12" t="s">
        <v>53</v>
      </c>
      <c r="O10" s="3" t="s">
        <v>54</v>
      </c>
      <c r="P10" s="14" t="s">
        <v>55</v>
      </c>
      <c r="Q10" s="7" t="s">
        <v>56</v>
      </c>
      <c r="R10" s="7" t="s">
        <v>57</v>
      </c>
      <c r="S10" s="16" t="s">
        <v>58</v>
      </c>
      <c r="T10" s="16" t="s">
        <v>69</v>
      </c>
      <c r="U10" s="15" t="s">
        <v>59</v>
      </c>
      <c r="V10" s="14" t="s">
        <v>60</v>
      </c>
      <c r="W10" s="19" t="s">
        <v>61</v>
      </c>
      <c r="X10" s="15" t="s">
        <v>62</v>
      </c>
      <c r="Y10" s="15" t="s">
        <v>64</v>
      </c>
      <c r="Z10" s="19" t="s">
        <v>65</v>
      </c>
      <c r="AA10" s="15" t="s">
        <v>66</v>
      </c>
      <c r="AB10" s="13"/>
      <c r="AC10" s="13"/>
      <c r="AD10" s="13"/>
      <c r="AE10" s="13"/>
      <c r="AF10" s="13"/>
      <c r="AG10" s="13"/>
    </row>
    <row r="11" spans="1:33" ht="24" customHeight="1">
      <c r="A11" s="2"/>
      <c r="B11" s="49" t="s">
        <v>262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13"/>
      <c r="AC11" s="13"/>
      <c r="AD11" s="13"/>
      <c r="AE11" s="13"/>
      <c r="AF11" s="13"/>
      <c r="AG11" s="13"/>
    </row>
    <row r="12" spans="1:33" ht="15" customHeight="1">
      <c r="A12" s="20" t="s">
        <v>41</v>
      </c>
      <c r="B12" s="9" t="s">
        <v>9</v>
      </c>
      <c r="C12" s="28">
        <v>31</v>
      </c>
      <c r="D12" s="34">
        <v>4</v>
      </c>
      <c r="E12" s="28">
        <v>1.57</v>
      </c>
      <c r="F12" s="28">
        <f>C12*E12</f>
        <v>48.67</v>
      </c>
      <c r="G12" s="18">
        <v>168.3</v>
      </c>
      <c r="H12" s="23">
        <f>F12/G12</f>
        <v>0.28918597742127156</v>
      </c>
      <c r="I12" s="23">
        <v>0.61</v>
      </c>
      <c r="J12" s="23">
        <f>H12*I12</f>
        <v>0.17640344622697565</v>
      </c>
      <c r="K12" s="18">
        <f>AG12</f>
        <v>1.1</v>
      </c>
      <c r="L12" s="23">
        <f>J12*K12</f>
        <v>0.19404379084967324</v>
      </c>
      <c r="M12" s="23">
        <f>L12*300/100</f>
        <v>0.5821313725490197</v>
      </c>
      <c r="N12" s="23">
        <f>L12*50/100</f>
        <v>0.09702189542483662</v>
      </c>
      <c r="O12" s="23">
        <f>M12+N12+L12</f>
        <v>0.8731970588235296</v>
      </c>
      <c r="P12" s="23">
        <f>O12*22/100</f>
        <v>0.19210335294117653</v>
      </c>
      <c r="Q12" s="23">
        <f>O12*45/100</f>
        <v>0.39293867647058833</v>
      </c>
      <c r="R12" s="23">
        <f>O12*3/100</f>
        <v>0.02619591176470589</v>
      </c>
      <c r="S12" s="31">
        <f>O12+P12+Q12+R12</f>
        <v>1.4844350000000004</v>
      </c>
      <c r="T12" s="31">
        <f>S12*30/100</f>
        <v>0.4453305000000001</v>
      </c>
      <c r="U12" s="23">
        <f>S12+T12</f>
        <v>1.9297655000000005</v>
      </c>
      <c r="V12" s="23">
        <f>U12*6.9/100</f>
        <v>0.13315381950000005</v>
      </c>
      <c r="W12" s="23">
        <f>U12+V12</f>
        <v>2.0629193195000006</v>
      </c>
      <c r="X12" s="23">
        <f>W12*34/100</f>
        <v>0.7013925686300001</v>
      </c>
      <c r="Y12" s="23">
        <f aca="true" t="shared" si="0" ref="Y12:Y43">W12*105.8/100</f>
        <v>2.1825686400310005</v>
      </c>
      <c r="Z12" s="23">
        <f aca="true" t="shared" si="1" ref="Z12:Z43">SUM(W12:Y12)</f>
        <v>4.946880528161001</v>
      </c>
      <c r="AA12" s="23">
        <f>Z12*30/100</f>
        <v>1.4840641584483003</v>
      </c>
      <c r="AF12">
        <v>168.3</v>
      </c>
      <c r="AG12">
        <v>1.1</v>
      </c>
    </row>
    <row r="13" spans="1:33" ht="16.5" customHeight="1">
      <c r="A13" s="22" t="s">
        <v>71</v>
      </c>
      <c r="B13" s="9" t="s">
        <v>70</v>
      </c>
      <c r="C13" s="28">
        <v>31</v>
      </c>
      <c r="D13" s="34">
        <v>4</v>
      </c>
      <c r="E13" s="28">
        <v>1.57</v>
      </c>
      <c r="F13" s="28">
        <f aca="true" t="shared" si="2" ref="F13:F77">C13*E13</f>
        <v>48.67</v>
      </c>
      <c r="G13" s="18">
        <v>168.3</v>
      </c>
      <c r="H13" s="23">
        <f aca="true" t="shared" si="3" ref="H13:H77">F13/G13</f>
        <v>0.28918597742127156</v>
      </c>
      <c r="I13" s="23">
        <v>0.83</v>
      </c>
      <c r="J13" s="23">
        <f aca="true" t="shared" si="4" ref="J13:J77">H13*I13</f>
        <v>0.24002436125965537</v>
      </c>
      <c r="K13" s="18">
        <f aca="true" t="shared" si="5" ref="K13:K77">AG13</f>
        <v>1.1</v>
      </c>
      <c r="L13" s="23">
        <f aca="true" t="shared" si="6" ref="L13:L77">J13*K13</f>
        <v>0.2640267973856209</v>
      </c>
      <c r="M13" s="23">
        <f aca="true" t="shared" si="7" ref="M13:M77">L13*300/100</f>
        <v>0.7920803921568627</v>
      </c>
      <c r="N13" s="23">
        <f aca="true" t="shared" si="8" ref="N13:N77">L13*50/100</f>
        <v>0.13201339869281045</v>
      </c>
      <c r="O13" s="23">
        <f aca="true" t="shared" si="9" ref="O13:O77">M13+N13+L13</f>
        <v>1.188120588235294</v>
      </c>
      <c r="P13" s="23">
        <f aca="true" t="shared" si="10" ref="P13:P77">O13*22/100</f>
        <v>0.2613865294117647</v>
      </c>
      <c r="Q13" s="23">
        <f aca="true" t="shared" si="11" ref="Q13:Q77">O13*45/100</f>
        <v>0.5346542647058823</v>
      </c>
      <c r="R13" s="23">
        <f aca="true" t="shared" si="12" ref="R13:R77">O13*3/100</f>
        <v>0.035643617647058826</v>
      </c>
      <c r="S13" s="31">
        <f aca="true" t="shared" si="13" ref="S13:S77">O13+P13+Q13+R13</f>
        <v>2.019805</v>
      </c>
      <c r="T13" s="31">
        <f aca="true" t="shared" si="14" ref="T13:T77">S13*30/100</f>
        <v>0.6059415</v>
      </c>
      <c r="U13" s="23">
        <f aca="true" t="shared" si="15" ref="U13:U77">S13+T13</f>
        <v>2.6257465</v>
      </c>
      <c r="V13" s="23">
        <f aca="true" t="shared" si="16" ref="V13:V77">U13*6.9/100</f>
        <v>0.1811765085</v>
      </c>
      <c r="W13" s="23">
        <f aca="true" t="shared" si="17" ref="W13:W77">U13+V13</f>
        <v>2.8069230085</v>
      </c>
      <c r="X13" s="23">
        <f aca="true" t="shared" si="18" ref="X13:X77">W13*34/100</f>
        <v>0.95435382289</v>
      </c>
      <c r="Y13" s="23">
        <f t="shared" si="0"/>
        <v>2.969724542993</v>
      </c>
      <c r="Z13" s="23">
        <f t="shared" si="1"/>
        <v>6.731001374383</v>
      </c>
      <c r="AA13" s="23">
        <f aca="true" t="shared" si="19" ref="AA13:AA77">Z13*30/100</f>
        <v>2.0193004123149</v>
      </c>
      <c r="AF13">
        <v>168.3</v>
      </c>
      <c r="AG13">
        <v>1.1</v>
      </c>
    </row>
    <row r="14" spans="1:33" ht="33.75" customHeight="1">
      <c r="A14" s="20" t="s">
        <v>72</v>
      </c>
      <c r="B14" s="9" t="s">
        <v>73</v>
      </c>
      <c r="C14" s="28">
        <v>31</v>
      </c>
      <c r="D14" s="34">
        <v>4</v>
      </c>
      <c r="E14" s="28">
        <v>1.57</v>
      </c>
      <c r="F14" s="28">
        <f t="shared" si="2"/>
        <v>48.67</v>
      </c>
      <c r="G14" s="18">
        <v>168.3</v>
      </c>
      <c r="H14" s="23">
        <f t="shared" si="3"/>
        <v>0.28918597742127156</v>
      </c>
      <c r="I14" s="23">
        <v>1.25</v>
      </c>
      <c r="J14" s="23">
        <f t="shared" si="4"/>
        <v>0.36148247177658943</v>
      </c>
      <c r="K14" s="18">
        <f t="shared" si="5"/>
        <v>1.1</v>
      </c>
      <c r="L14" s="23">
        <f t="shared" si="6"/>
        <v>0.3976307189542484</v>
      </c>
      <c r="M14" s="23">
        <f t="shared" si="7"/>
        <v>1.192892156862745</v>
      </c>
      <c r="N14" s="23">
        <f t="shared" si="8"/>
        <v>0.19881535947712417</v>
      </c>
      <c r="O14" s="23">
        <f t="shared" si="9"/>
        <v>1.7893382352941178</v>
      </c>
      <c r="P14" s="23">
        <f t="shared" si="10"/>
        <v>0.3936544117647059</v>
      </c>
      <c r="Q14" s="23">
        <f t="shared" si="11"/>
        <v>0.805202205882353</v>
      </c>
      <c r="R14" s="23">
        <f t="shared" si="12"/>
        <v>0.05368014705882354</v>
      </c>
      <c r="S14" s="31">
        <f t="shared" si="13"/>
        <v>3.0418750000000006</v>
      </c>
      <c r="T14" s="31">
        <f t="shared" si="14"/>
        <v>0.9125625000000003</v>
      </c>
      <c r="U14" s="23">
        <f t="shared" si="15"/>
        <v>3.954437500000001</v>
      </c>
      <c r="V14" s="23">
        <f t="shared" si="16"/>
        <v>0.27285618750000007</v>
      </c>
      <c r="W14" s="23">
        <f t="shared" si="17"/>
        <v>4.227293687500001</v>
      </c>
      <c r="X14" s="23">
        <f t="shared" si="18"/>
        <v>1.4372798537500007</v>
      </c>
      <c r="Y14" s="23">
        <f t="shared" si="0"/>
        <v>4.472476721375001</v>
      </c>
      <c r="Z14" s="23">
        <f t="shared" si="1"/>
        <v>10.137050262625003</v>
      </c>
      <c r="AA14" s="23">
        <f t="shared" si="19"/>
        <v>3.041115078787501</v>
      </c>
      <c r="AF14">
        <v>168.3</v>
      </c>
      <c r="AG14">
        <v>1.1</v>
      </c>
    </row>
    <row r="15" spans="1:33" ht="33.75" customHeight="1">
      <c r="A15" s="20" t="s">
        <v>75</v>
      </c>
      <c r="B15" s="1" t="s">
        <v>74</v>
      </c>
      <c r="C15" s="28">
        <v>31</v>
      </c>
      <c r="D15" s="34">
        <v>3</v>
      </c>
      <c r="E15" s="28">
        <v>1.35</v>
      </c>
      <c r="F15" s="28">
        <f t="shared" si="2"/>
        <v>41.85</v>
      </c>
      <c r="G15" s="18">
        <v>168.3</v>
      </c>
      <c r="H15" s="23">
        <f t="shared" si="3"/>
        <v>0.24866310160427807</v>
      </c>
      <c r="I15" s="23">
        <v>0.6</v>
      </c>
      <c r="J15" s="23">
        <f t="shared" si="4"/>
        <v>0.14919786096256685</v>
      </c>
      <c r="K15" s="18">
        <f t="shared" si="5"/>
        <v>1.1</v>
      </c>
      <c r="L15" s="23">
        <f t="shared" si="6"/>
        <v>0.16411764705882353</v>
      </c>
      <c r="M15" s="23">
        <f t="shared" si="7"/>
        <v>0.4923529411764706</v>
      </c>
      <c r="N15" s="23">
        <f t="shared" si="8"/>
        <v>0.08205882352941178</v>
      </c>
      <c r="O15" s="23">
        <f t="shared" si="9"/>
        <v>0.7385294117647059</v>
      </c>
      <c r="P15" s="23">
        <f>O15*18/100</f>
        <v>0.13293529411764704</v>
      </c>
      <c r="Q15" s="23">
        <f t="shared" si="11"/>
        <v>0.33233823529411766</v>
      </c>
      <c r="R15" s="23">
        <f t="shared" si="12"/>
        <v>0.022155882352941178</v>
      </c>
      <c r="S15" s="31">
        <f t="shared" si="13"/>
        <v>1.2259588235294117</v>
      </c>
      <c r="T15" s="31">
        <f t="shared" si="14"/>
        <v>0.3677876470588235</v>
      </c>
      <c r="U15" s="23">
        <f t="shared" si="15"/>
        <v>1.5937464705882352</v>
      </c>
      <c r="V15" s="23">
        <f t="shared" si="16"/>
        <v>0.10996850647058823</v>
      </c>
      <c r="W15" s="23">
        <f t="shared" si="17"/>
        <v>1.7037149770588234</v>
      </c>
      <c r="X15" s="23">
        <f t="shared" si="18"/>
        <v>0.5792630921999999</v>
      </c>
      <c r="Y15" s="23">
        <f t="shared" si="0"/>
        <v>1.8025304457282352</v>
      </c>
      <c r="Z15" s="23">
        <f t="shared" si="1"/>
        <v>4.085508514987058</v>
      </c>
      <c r="AA15" s="23">
        <f t="shared" si="19"/>
        <v>1.2256525544961177</v>
      </c>
      <c r="AF15">
        <v>168.3</v>
      </c>
      <c r="AG15">
        <v>1.1</v>
      </c>
    </row>
    <row r="16" spans="1:33" ht="30.75" customHeight="1">
      <c r="A16" s="20" t="s">
        <v>76</v>
      </c>
      <c r="B16" s="9" t="s">
        <v>77</v>
      </c>
      <c r="C16" s="28">
        <v>31</v>
      </c>
      <c r="D16" s="34">
        <v>4</v>
      </c>
      <c r="E16" s="28">
        <v>1.57</v>
      </c>
      <c r="F16" s="28">
        <f t="shared" si="2"/>
        <v>48.67</v>
      </c>
      <c r="G16" s="18">
        <v>168.3</v>
      </c>
      <c r="H16" s="23">
        <f t="shared" si="3"/>
        <v>0.28918597742127156</v>
      </c>
      <c r="I16" s="23">
        <v>1.14</v>
      </c>
      <c r="J16" s="23">
        <f t="shared" si="4"/>
        <v>0.32967201426024956</v>
      </c>
      <c r="K16" s="18">
        <f t="shared" si="5"/>
        <v>1.1</v>
      </c>
      <c r="L16" s="23">
        <f t="shared" si="6"/>
        <v>0.36263921568627455</v>
      </c>
      <c r="M16" s="23">
        <f t="shared" si="7"/>
        <v>1.0879176470588237</v>
      </c>
      <c r="N16" s="23">
        <f t="shared" si="8"/>
        <v>0.18131960784313728</v>
      </c>
      <c r="O16" s="23">
        <f t="shared" si="9"/>
        <v>1.6318764705882354</v>
      </c>
      <c r="P16" s="23">
        <f t="shared" si="10"/>
        <v>0.35901282352941183</v>
      </c>
      <c r="Q16" s="23">
        <f t="shared" si="11"/>
        <v>0.7343444117647059</v>
      </c>
      <c r="R16" s="23">
        <f t="shared" si="12"/>
        <v>0.04895629411764706</v>
      </c>
      <c r="S16" s="31">
        <f t="shared" si="13"/>
        <v>2.7741900000000004</v>
      </c>
      <c r="T16" s="31">
        <f t="shared" si="14"/>
        <v>0.8322570000000001</v>
      </c>
      <c r="U16" s="23">
        <f t="shared" si="15"/>
        <v>3.6064470000000006</v>
      </c>
      <c r="V16" s="23">
        <f t="shared" si="16"/>
        <v>0.24884484300000004</v>
      </c>
      <c r="W16" s="23">
        <f t="shared" si="17"/>
        <v>3.8552918430000007</v>
      </c>
      <c r="X16" s="23">
        <f t="shared" si="18"/>
        <v>1.3107992266200004</v>
      </c>
      <c r="Y16" s="23">
        <f t="shared" si="0"/>
        <v>4.078898769894001</v>
      </c>
      <c r="Z16" s="23">
        <f t="shared" si="1"/>
        <v>9.244989839514002</v>
      </c>
      <c r="AA16" s="23">
        <f t="shared" si="19"/>
        <v>2.7734969518542005</v>
      </c>
      <c r="AF16">
        <v>168.3</v>
      </c>
      <c r="AG16">
        <v>1.1</v>
      </c>
    </row>
    <row r="17" spans="1:33" ht="15.75" customHeight="1">
      <c r="A17" s="20" t="s">
        <v>78</v>
      </c>
      <c r="B17" s="9" t="s">
        <v>22</v>
      </c>
      <c r="C17" s="28">
        <v>31</v>
      </c>
      <c r="D17" s="34">
        <v>4</v>
      </c>
      <c r="E17" s="28">
        <v>1.57</v>
      </c>
      <c r="F17" s="28">
        <f t="shared" si="2"/>
        <v>48.67</v>
      </c>
      <c r="G17" s="18">
        <v>168.3</v>
      </c>
      <c r="H17" s="23">
        <f t="shared" si="3"/>
        <v>0.28918597742127156</v>
      </c>
      <c r="I17" s="23">
        <v>0.32</v>
      </c>
      <c r="J17" s="23">
        <f t="shared" si="4"/>
        <v>0.0925395127748069</v>
      </c>
      <c r="K17" s="18">
        <f t="shared" si="5"/>
        <v>1.1</v>
      </c>
      <c r="L17" s="23">
        <f t="shared" si="6"/>
        <v>0.1017934640522876</v>
      </c>
      <c r="M17" s="23">
        <f t="shared" si="7"/>
        <v>0.3053803921568628</v>
      </c>
      <c r="N17" s="23">
        <f t="shared" si="8"/>
        <v>0.050896732026143796</v>
      </c>
      <c r="O17" s="23">
        <f t="shared" si="9"/>
        <v>0.45807058823529423</v>
      </c>
      <c r="P17" s="23">
        <f t="shared" si="10"/>
        <v>0.10077552941176472</v>
      </c>
      <c r="Q17" s="23">
        <f t="shared" si="11"/>
        <v>0.2061317647058824</v>
      </c>
      <c r="R17" s="23">
        <f t="shared" si="12"/>
        <v>0.013742117647058827</v>
      </c>
      <c r="S17" s="31">
        <f t="shared" si="13"/>
        <v>0.7787200000000002</v>
      </c>
      <c r="T17" s="31">
        <f t="shared" si="14"/>
        <v>0.23361600000000007</v>
      </c>
      <c r="U17" s="23">
        <f t="shared" si="15"/>
        <v>1.0123360000000003</v>
      </c>
      <c r="V17" s="23">
        <f t="shared" si="16"/>
        <v>0.06985118400000002</v>
      </c>
      <c r="W17" s="23">
        <f t="shared" si="17"/>
        <v>1.0821871840000004</v>
      </c>
      <c r="X17" s="23">
        <f t="shared" si="18"/>
        <v>0.36794364256000006</v>
      </c>
      <c r="Y17" s="23">
        <f t="shared" si="0"/>
        <v>1.1449540406720005</v>
      </c>
      <c r="Z17" s="23">
        <f t="shared" si="1"/>
        <v>2.595084867232001</v>
      </c>
      <c r="AA17" s="23">
        <f t="shared" si="19"/>
        <v>0.7785254601696002</v>
      </c>
      <c r="AF17">
        <v>168.3</v>
      </c>
      <c r="AG17">
        <v>1.1</v>
      </c>
    </row>
    <row r="18" spans="1:33" ht="32.25" customHeight="1">
      <c r="A18" s="20" t="s">
        <v>79</v>
      </c>
      <c r="B18" s="9" t="s">
        <v>80</v>
      </c>
      <c r="C18" s="28">
        <v>31</v>
      </c>
      <c r="D18" s="34">
        <v>3</v>
      </c>
      <c r="E18" s="28">
        <v>1.35</v>
      </c>
      <c r="F18" s="28">
        <f t="shared" si="2"/>
        <v>41.85</v>
      </c>
      <c r="G18" s="18">
        <v>168.3</v>
      </c>
      <c r="H18" s="23">
        <f t="shared" si="3"/>
        <v>0.24866310160427807</v>
      </c>
      <c r="I18" s="23">
        <v>0.7</v>
      </c>
      <c r="J18" s="23">
        <f t="shared" si="4"/>
        <v>0.17406417112299463</v>
      </c>
      <c r="K18" s="18">
        <f t="shared" si="5"/>
        <v>1.1</v>
      </c>
      <c r="L18" s="23">
        <f t="shared" si="6"/>
        <v>0.19147058823529411</v>
      </c>
      <c r="M18" s="23">
        <f t="shared" si="7"/>
        <v>0.5744117647058823</v>
      </c>
      <c r="N18" s="23">
        <f t="shared" si="8"/>
        <v>0.09573529411764707</v>
      </c>
      <c r="O18" s="23">
        <f t="shared" si="9"/>
        <v>0.8616176470588235</v>
      </c>
      <c r="P18" s="23">
        <f>O18*18/100</f>
        <v>0.15509117647058823</v>
      </c>
      <c r="Q18" s="23">
        <f t="shared" si="11"/>
        <v>0.3877279411764706</v>
      </c>
      <c r="R18" s="23">
        <f t="shared" si="12"/>
        <v>0.025848529411764708</v>
      </c>
      <c r="S18" s="31">
        <f t="shared" si="13"/>
        <v>1.430285294117647</v>
      </c>
      <c r="T18" s="31">
        <f t="shared" si="14"/>
        <v>0.42908558823529414</v>
      </c>
      <c r="U18" s="23">
        <f t="shared" si="15"/>
        <v>1.8593708823529411</v>
      </c>
      <c r="V18" s="23">
        <f t="shared" si="16"/>
        <v>0.12829659088235293</v>
      </c>
      <c r="W18" s="23">
        <f t="shared" si="17"/>
        <v>1.9876674732352941</v>
      </c>
      <c r="X18" s="23">
        <f t="shared" si="18"/>
        <v>0.6758069408999999</v>
      </c>
      <c r="Y18" s="23">
        <f t="shared" si="0"/>
        <v>2.1029521866829413</v>
      </c>
      <c r="Z18" s="23">
        <f t="shared" si="1"/>
        <v>4.766426600818235</v>
      </c>
      <c r="AA18" s="23">
        <f t="shared" si="19"/>
        <v>1.4299279802454705</v>
      </c>
      <c r="AF18">
        <v>168.3</v>
      </c>
      <c r="AG18">
        <v>1.1</v>
      </c>
    </row>
    <row r="19" spans="1:33" ht="13.5" customHeight="1">
      <c r="A19" s="20" t="s">
        <v>84</v>
      </c>
      <c r="B19" s="9" t="s">
        <v>24</v>
      </c>
      <c r="C19" s="28">
        <v>31</v>
      </c>
      <c r="D19" s="34">
        <v>3</v>
      </c>
      <c r="E19" s="28">
        <v>1.35</v>
      </c>
      <c r="F19" s="28">
        <f>C19*E19</f>
        <v>41.85</v>
      </c>
      <c r="G19" s="18">
        <v>168.3</v>
      </c>
      <c r="H19" s="23">
        <f>F19/G19</f>
        <v>0.24866310160427807</v>
      </c>
      <c r="I19" s="23">
        <v>0.5</v>
      </c>
      <c r="J19" s="23">
        <f>H19*I19</f>
        <v>0.12433155080213903</v>
      </c>
      <c r="K19" s="18">
        <f>AG19</f>
        <v>1.1</v>
      </c>
      <c r="L19" s="23">
        <f>J19*K19</f>
        <v>0.13676470588235295</v>
      </c>
      <c r="M19" s="23">
        <f t="shared" si="7"/>
        <v>0.41029411764705886</v>
      </c>
      <c r="N19" s="23">
        <f>L19*50/100</f>
        <v>0.06838235294117648</v>
      </c>
      <c r="O19" s="23">
        <f>M19+N19+L19</f>
        <v>0.6154411764705883</v>
      </c>
      <c r="P19" s="23">
        <f>O19*18/100</f>
        <v>0.11077941176470589</v>
      </c>
      <c r="Q19" s="23">
        <f>O19*45/100</f>
        <v>0.27694852941176473</v>
      </c>
      <c r="R19" s="23">
        <f>O19*3/100</f>
        <v>0.01846323529411765</v>
      </c>
      <c r="S19" s="31">
        <f>O19+P19+Q19+R19</f>
        <v>1.0216323529411766</v>
      </c>
      <c r="T19" s="31">
        <f t="shared" si="14"/>
        <v>0.30648970588235297</v>
      </c>
      <c r="U19" s="23">
        <f>S19+T19</f>
        <v>1.3281220588235296</v>
      </c>
      <c r="V19" s="23">
        <f t="shared" si="16"/>
        <v>0.09164042205882356</v>
      </c>
      <c r="W19" s="23">
        <f>U19+V19</f>
        <v>1.4197624808823532</v>
      </c>
      <c r="X19" s="23">
        <f t="shared" si="18"/>
        <v>0.4827192435000001</v>
      </c>
      <c r="Y19" s="23">
        <f t="shared" si="0"/>
        <v>1.5021087047735295</v>
      </c>
      <c r="Z19" s="23">
        <f t="shared" si="1"/>
        <v>3.404590429155883</v>
      </c>
      <c r="AA19" s="23">
        <f t="shared" si="19"/>
        <v>1.021377128746765</v>
      </c>
      <c r="AF19">
        <v>168.3</v>
      </c>
      <c r="AG19">
        <v>1.1</v>
      </c>
    </row>
    <row r="20" spans="1:33" ht="15" customHeight="1">
      <c r="A20" s="20" t="s">
        <v>81</v>
      </c>
      <c r="B20" s="9" t="s">
        <v>6</v>
      </c>
      <c r="C20" s="28">
        <v>31</v>
      </c>
      <c r="D20" s="34">
        <v>3</v>
      </c>
      <c r="E20" s="28">
        <v>1.35</v>
      </c>
      <c r="F20" s="28">
        <f t="shared" si="2"/>
        <v>41.85</v>
      </c>
      <c r="G20" s="18">
        <v>168.3</v>
      </c>
      <c r="H20" s="23">
        <f t="shared" si="3"/>
        <v>0.24866310160427807</v>
      </c>
      <c r="I20" s="23">
        <v>0.38</v>
      </c>
      <c r="J20" s="23">
        <f t="shared" si="4"/>
        <v>0.09449197860962567</v>
      </c>
      <c r="K20" s="18">
        <f t="shared" si="5"/>
        <v>1.1</v>
      </c>
      <c r="L20" s="23">
        <f t="shared" si="6"/>
        <v>0.10394117647058825</v>
      </c>
      <c r="M20" s="23">
        <f t="shared" si="7"/>
        <v>0.3118235294117648</v>
      </c>
      <c r="N20" s="23">
        <f t="shared" si="8"/>
        <v>0.05197058823529412</v>
      </c>
      <c r="O20" s="23">
        <f t="shared" si="9"/>
        <v>0.46773529411764714</v>
      </c>
      <c r="P20" s="23">
        <f>O20*18/100</f>
        <v>0.08419235294117648</v>
      </c>
      <c r="Q20" s="23">
        <f t="shared" si="11"/>
        <v>0.2104808823529412</v>
      </c>
      <c r="R20" s="23">
        <f t="shared" si="12"/>
        <v>0.014032058823529415</v>
      </c>
      <c r="S20" s="31">
        <f t="shared" si="13"/>
        <v>0.7764405882352943</v>
      </c>
      <c r="T20" s="31">
        <f t="shared" si="14"/>
        <v>0.23293217647058828</v>
      </c>
      <c r="U20" s="23">
        <f t="shared" si="15"/>
        <v>1.0093727647058826</v>
      </c>
      <c r="V20" s="23">
        <f t="shared" si="16"/>
        <v>0.0696467207647059</v>
      </c>
      <c r="W20" s="23">
        <f t="shared" si="17"/>
        <v>1.0790194854705883</v>
      </c>
      <c r="X20" s="23">
        <f t="shared" si="18"/>
        <v>0.36686662506000006</v>
      </c>
      <c r="Y20" s="23">
        <f t="shared" si="0"/>
        <v>1.1416026156278825</v>
      </c>
      <c r="Z20" s="23">
        <f t="shared" si="1"/>
        <v>2.5874887261584707</v>
      </c>
      <c r="AA20" s="23">
        <f t="shared" si="19"/>
        <v>0.7762466178475412</v>
      </c>
      <c r="AF20">
        <v>168.3</v>
      </c>
      <c r="AG20">
        <v>1.1</v>
      </c>
    </row>
    <row r="21" spans="1:33" ht="31.5" customHeight="1">
      <c r="A21" s="20" t="s">
        <v>82</v>
      </c>
      <c r="B21" s="9" t="s">
        <v>7</v>
      </c>
      <c r="C21" s="28">
        <v>31</v>
      </c>
      <c r="D21" s="34">
        <v>4</v>
      </c>
      <c r="E21" s="28">
        <v>1.57</v>
      </c>
      <c r="F21" s="28">
        <f t="shared" si="2"/>
        <v>48.67</v>
      </c>
      <c r="G21" s="18">
        <v>168.3</v>
      </c>
      <c r="H21" s="23">
        <f t="shared" si="3"/>
        <v>0.28918597742127156</v>
      </c>
      <c r="I21" s="23">
        <v>1.37</v>
      </c>
      <c r="J21" s="23">
        <f t="shared" si="4"/>
        <v>0.39618478906714205</v>
      </c>
      <c r="K21" s="18">
        <f t="shared" si="5"/>
        <v>1.1</v>
      </c>
      <c r="L21" s="23">
        <f t="shared" si="6"/>
        <v>0.43580326797385627</v>
      </c>
      <c r="M21" s="23">
        <f t="shared" si="7"/>
        <v>1.3074098039215687</v>
      </c>
      <c r="N21" s="23">
        <f t="shared" si="8"/>
        <v>0.2179016339869281</v>
      </c>
      <c r="O21" s="23">
        <f t="shared" si="9"/>
        <v>1.9611147058823533</v>
      </c>
      <c r="P21" s="23">
        <f t="shared" si="10"/>
        <v>0.4314452352941177</v>
      </c>
      <c r="Q21" s="23">
        <f t="shared" si="11"/>
        <v>0.8825016176470589</v>
      </c>
      <c r="R21" s="23">
        <f t="shared" si="12"/>
        <v>0.058833441176470595</v>
      </c>
      <c r="S21" s="31">
        <f t="shared" si="13"/>
        <v>3.333895</v>
      </c>
      <c r="T21" s="31">
        <f t="shared" si="14"/>
        <v>1.0001685</v>
      </c>
      <c r="U21" s="23">
        <f t="shared" si="15"/>
        <v>4.3340635</v>
      </c>
      <c r="V21" s="23">
        <f t="shared" si="16"/>
        <v>0.2990503815</v>
      </c>
      <c r="W21" s="23">
        <f t="shared" si="17"/>
        <v>4.6331138815</v>
      </c>
      <c r="X21" s="23">
        <f t="shared" si="18"/>
        <v>1.5752587197099999</v>
      </c>
      <c r="Y21" s="23">
        <f t="shared" si="0"/>
        <v>4.901834486626999</v>
      </c>
      <c r="Z21" s="23">
        <f t="shared" si="1"/>
        <v>11.110207087836999</v>
      </c>
      <c r="AA21" s="23">
        <f t="shared" si="19"/>
        <v>3.3330621263510993</v>
      </c>
      <c r="AF21">
        <v>168.3</v>
      </c>
      <c r="AG21">
        <v>1.1</v>
      </c>
    </row>
    <row r="22" spans="1:33" ht="30.75" customHeight="1">
      <c r="A22" s="20" t="s">
        <v>83</v>
      </c>
      <c r="B22" s="9" t="s">
        <v>4</v>
      </c>
      <c r="C22" s="28">
        <v>31</v>
      </c>
      <c r="D22" s="34">
        <v>4</v>
      </c>
      <c r="E22" s="28">
        <v>1.57</v>
      </c>
      <c r="F22" s="28">
        <f t="shared" si="2"/>
        <v>48.67</v>
      </c>
      <c r="G22" s="18">
        <v>168.3</v>
      </c>
      <c r="H22" s="23">
        <f t="shared" si="3"/>
        <v>0.28918597742127156</v>
      </c>
      <c r="I22" s="23">
        <v>1.89</v>
      </c>
      <c r="J22" s="23">
        <f t="shared" si="4"/>
        <v>0.5465614973262032</v>
      </c>
      <c r="K22" s="18">
        <f t="shared" si="5"/>
        <v>1.1</v>
      </c>
      <c r="L22" s="23">
        <f t="shared" si="6"/>
        <v>0.6012176470588235</v>
      </c>
      <c r="M22" s="23">
        <f t="shared" si="7"/>
        <v>1.8036529411764706</v>
      </c>
      <c r="N22" s="23">
        <f t="shared" si="8"/>
        <v>0.30060882352941176</v>
      </c>
      <c r="O22" s="23">
        <f t="shared" si="9"/>
        <v>2.705479411764706</v>
      </c>
      <c r="P22" s="23">
        <f t="shared" si="10"/>
        <v>0.5952054705882354</v>
      </c>
      <c r="Q22" s="23">
        <f t="shared" si="11"/>
        <v>1.2174657352941176</v>
      </c>
      <c r="R22" s="23">
        <f t="shared" si="12"/>
        <v>0.08116438235294117</v>
      </c>
      <c r="S22" s="31">
        <f t="shared" si="13"/>
        <v>4.599315000000001</v>
      </c>
      <c r="T22" s="31">
        <f t="shared" si="14"/>
        <v>1.3797945</v>
      </c>
      <c r="U22" s="23">
        <f t="shared" si="15"/>
        <v>5.979109500000001</v>
      </c>
      <c r="V22" s="23">
        <f t="shared" si="16"/>
        <v>0.4125585555000001</v>
      </c>
      <c r="W22" s="23">
        <f t="shared" si="17"/>
        <v>6.391668055500001</v>
      </c>
      <c r="X22" s="23">
        <f t="shared" si="18"/>
        <v>2.1731671388700007</v>
      </c>
      <c r="Y22" s="23">
        <f t="shared" si="0"/>
        <v>6.762384802719001</v>
      </c>
      <c r="Z22" s="23">
        <f t="shared" si="1"/>
        <v>15.327219997089003</v>
      </c>
      <c r="AA22" s="23">
        <f t="shared" si="19"/>
        <v>4.598165999126701</v>
      </c>
      <c r="AF22">
        <v>168.3</v>
      </c>
      <c r="AG22">
        <v>1.1</v>
      </c>
    </row>
    <row r="23" spans="1:33" ht="17.25" customHeight="1">
      <c r="A23" s="20" t="s">
        <v>85</v>
      </c>
      <c r="B23" s="9" t="s">
        <v>88</v>
      </c>
      <c r="C23" s="28">
        <v>31</v>
      </c>
      <c r="D23" s="34">
        <v>4</v>
      </c>
      <c r="E23" s="28">
        <v>1.57</v>
      </c>
      <c r="F23" s="28">
        <f t="shared" si="2"/>
        <v>48.67</v>
      </c>
      <c r="G23" s="18">
        <v>168.3</v>
      </c>
      <c r="H23" s="23">
        <f t="shared" si="3"/>
        <v>0.28918597742127156</v>
      </c>
      <c r="I23" s="23">
        <v>2.09</v>
      </c>
      <c r="J23" s="23">
        <f t="shared" si="4"/>
        <v>0.6043986928104575</v>
      </c>
      <c r="K23" s="18">
        <f t="shared" si="5"/>
        <v>1.1</v>
      </c>
      <c r="L23" s="23">
        <f t="shared" si="6"/>
        <v>0.6648385620915034</v>
      </c>
      <c r="M23" s="23">
        <f t="shared" si="7"/>
        <v>1.9945156862745101</v>
      </c>
      <c r="N23" s="23">
        <f t="shared" si="8"/>
        <v>0.33241928104575164</v>
      </c>
      <c r="O23" s="23">
        <f t="shared" si="9"/>
        <v>2.9917735294117653</v>
      </c>
      <c r="P23" s="23">
        <f t="shared" si="10"/>
        <v>0.6581901764705884</v>
      </c>
      <c r="Q23" s="23">
        <f t="shared" si="11"/>
        <v>1.3462980882352944</v>
      </c>
      <c r="R23" s="23">
        <f t="shared" si="12"/>
        <v>0.08975320588235296</v>
      </c>
      <c r="S23" s="31">
        <f t="shared" si="13"/>
        <v>5.0860150000000015</v>
      </c>
      <c r="T23" s="31">
        <f t="shared" si="14"/>
        <v>1.5258045000000005</v>
      </c>
      <c r="U23" s="23">
        <f t="shared" si="15"/>
        <v>6.611819500000002</v>
      </c>
      <c r="V23" s="23">
        <f t="shared" si="16"/>
        <v>0.45621554550000015</v>
      </c>
      <c r="W23" s="23">
        <f t="shared" si="17"/>
        <v>7.068035045500002</v>
      </c>
      <c r="X23" s="23">
        <f t="shared" si="18"/>
        <v>2.4031319154700004</v>
      </c>
      <c r="Y23" s="23">
        <f t="shared" si="0"/>
        <v>7.477981078139002</v>
      </c>
      <c r="Z23" s="23">
        <f t="shared" si="1"/>
        <v>16.949148039109005</v>
      </c>
      <c r="AA23" s="23">
        <f t="shared" si="19"/>
        <v>5.084744411732702</v>
      </c>
      <c r="AF23">
        <v>168.3</v>
      </c>
      <c r="AG23">
        <v>1.1</v>
      </c>
    </row>
    <row r="24" spans="1:33" ht="16.5" customHeight="1">
      <c r="A24" s="20" t="s">
        <v>86</v>
      </c>
      <c r="B24" s="9" t="s">
        <v>89</v>
      </c>
      <c r="C24" s="28">
        <v>31</v>
      </c>
      <c r="D24" s="34">
        <v>4</v>
      </c>
      <c r="E24" s="28">
        <v>1.57</v>
      </c>
      <c r="F24" s="28">
        <f t="shared" si="2"/>
        <v>48.67</v>
      </c>
      <c r="G24" s="18">
        <v>168.3</v>
      </c>
      <c r="H24" s="23">
        <f t="shared" si="3"/>
        <v>0.28918597742127156</v>
      </c>
      <c r="I24" s="23">
        <v>2</v>
      </c>
      <c r="J24" s="23">
        <f t="shared" si="4"/>
        <v>0.5783719548425431</v>
      </c>
      <c r="K24" s="18">
        <f t="shared" si="5"/>
        <v>1.1</v>
      </c>
      <c r="L24" s="23">
        <f t="shared" si="6"/>
        <v>0.6362091503267975</v>
      </c>
      <c r="M24" s="23">
        <f t="shared" si="7"/>
        <v>1.9086274509803927</v>
      </c>
      <c r="N24" s="23">
        <f t="shared" si="8"/>
        <v>0.31810457516339874</v>
      </c>
      <c r="O24" s="23">
        <f t="shared" si="9"/>
        <v>2.8629411764705885</v>
      </c>
      <c r="P24" s="23">
        <f t="shared" si="10"/>
        <v>0.6298470588235294</v>
      </c>
      <c r="Q24" s="23">
        <f t="shared" si="11"/>
        <v>1.2883235294117648</v>
      </c>
      <c r="R24" s="23">
        <f t="shared" si="12"/>
        <v>0.08588823529411765</v>
      </c>
      <c r="S24" s="31">
        <f t="shared" si="13"/>
        <v>4.867</v>
      </c>
      <c r="T24" s="31">
        <f t="shared" si="14"/>
        <v>1.4601</v>
      </c>
      <c r="U24" s="23">
        <f t="shared" si="15"/>
        <v>6.3271</v>
      </c>
      <c r="V24" s="23">
        <f t="shared" si="16"/>
        <v>0.4365699</v>
      </c>
      <c r="W24" s="23">
        <f t="shared" si="17"/>
        <v>6.7636699</v>
      </c>
      <c r="X24" s="23">
        <f t="shared" si="18"/>
        <v>2.299647766</v>
      </c>
      <c r="Y24" s="23">
        <f t="shared" si="0"/>
        <v>7.1559627542</v>
      </c>
      <c r="Z24" s="23">
        <f t="shared" si="1"/>
        <v>16.2192804202</v>
      </c>
      <c r="AA24" s="23">
        <f t="shared" si="19"/>
        <v>4.86578412606</v>
      </c>
      <c r="AF24">
        <v>168.3</v>
      </c>
      <c r="AG24">
        <v>1.1</v>
      </c>
    </row>
    <row r="25" spans="1:33" ht="15.75" customHeight="1">
      <c r="A25" s="20" t="s">
        <v>87</v>
      </c>
      <c r="B25" s="9" t="s">
        <v>90</v>
      </c>
      <c r="C25" s="28">
        <v>31</v>
      </c>
      <c r="D25" s="34">
        <v>4</v>
      </c>
      <c r="E25" s="28">
        <v>1.57</v>
      </c>
      <c r="F25" s="28">
        <f t="shared" si="2"/>
        <v>48.67</v>
      </c>
      <c r="G25" s="18">
        <v>168.3</v>
      </c>
      <c r="H25" s="23">
        <f t="shared" si="3"/>
        <v>0.28918597742127156</v>
      </c>
      <c r="I25" s="23">
        <v>1.26</v>
      </c>
      <c r="J25" s="23">
        <f t="shared" si="4"/>
        <v>0.3643743315508022</v>
      </c>
      <c r="K25" s="18">
        <f t="shared" si="5"/>
        <v>1.1</v>
      </c>
      <c r="L25" s="23">
        <f t="shared" si="6"/>
        <v>0.4008117647058824</v>
      </c>
      <c r="M25" s="23">
        <f t="shared" si="7"/>
        <v>1.2024352941176473</v>
      </c>
      <c r="N25" s="23">
        <f t="shared" si="8"/>
        <v>0.2004058823529412</v>
      </c>
      <c r="O25" s="23">
        <f t="shared" si="9"/>
        <v>1.8036529411764708</v>
      </c>
      <c r="P25" s="23">
        <f t="shared" si="10"/>
        <v>0.39680364705882354</v>
      </c>
      <c r="Q25" s="23">
        <f t="shared" si="11"/>
        <v>0.8116438235294119</v>
      </c>
      <c r="R25" s="23">
        <f t="shared" si="12"/>
        <v>0.054109588235294125</v>
      </c>
      <c r="S25" s="31">
        <f t="shared" si="13"/>
        <v>3.0662100000000003</v>
      </c>
      <c r="T25" s="31">
        <f t="shared" si="14"/>
        <v>0.9198630000000001</v>
      </c>
      <c r="U25" s="23">
        <f t="shared" si="15"/>
        <v>3.986073</v>
      </c>
      <c r="V25" s="23">
        <f t="shared" si="16"/>
        <v>0.27503903700000004</v>
      </c>
      <c r="W25" s="23">
        <f t="shared" si="17"/>
        <v>4.261112037</v>
      </c>
      <c r="X25" s="23">
        <f t="shared" si="18"/>
        <v>1.4487780925800002</v>
      </c>
      <c r="Y25" s="23">
        <f t="shared" si="0"/>
        <v>4.508256535146</v>
      </c>
      <c r="Z25" s="23">
        <f t="shared" si="1"/>
        <v>10.218146664726</v>
      </c>
      <c r="AA25" s="23">
        <f t="shared" si="19"/>
        <v>3.0654439994178</v>
      </c>
      <c r="AF25">
        <v>168.3</v>
      </c>
      <c r="AG25">
        <v>1.1</v>
      </c>
    </row>
    <row r="26" spans="1:33" ht="14.25" customHeight="1">
      <c r="A26" s="20" t="s">
        <v>91</v>
      </c>
      <c r="B26" s="9" t="s">
        <v>92</v>
      </c>
      <c r="C26" s="28">
        <v>31</v>
      </c>
      <c r="D26" s="34">
        <v>4</v>
      </c>
      <c r="E26" s="28">
        <v>1.57</v>
      </c>
      <c r="F26" s="28">
        <f t="shared" si="2"/>
        <v>48.67</v>
      </c>
      <c r="G26" s="18">
        <v>168.3</v>
      </c>
      <c r="H26" s="23">
        <f t="shared" si="3"/>
        <v>0.28918597742127156</v>
      </c>
      <c r="I26" s="23">
        <v>2.1</v>
      </c>
      <c r="J26" s="23">
        <f t="shared" si="4"/>
        <v>0.6072905525846702</v>
      </c>
      <c r="K26" s="18">
        <f t="shared" si="5"/>
        <v>1.1</v>
      </c>
      <c r="L26" s="23">
        <f t="shared" si="6"/>
        <v>0.6680196078431373</v>
      </c>
      <c r="M26" s="23">
        <f t="shared" si="7"/>
        <v>2.004058823529412</v>
      </c>
      <c r="N26" s="23">
        <f t="shared" si="8"/>
        <v>0.33400980392156865</v>
      </c>
      <c r="O26" s="23">
        <f t="shared" si="9"/>
        <v>3.006088235294118</v>
      </c>
      <c r="P26" s="23">
        <f t="shared" si="10"/>
        <v>0.661339411764706</v>
      </c>
      <c r="Q26" s="23">
        <f t="shared" si="11"/>
        <v>1.352739705882353</v>
      </c>
      <c r="R26" s="23">
        <f t="shared" si="12"/>
        <v>0.09018264705882353</v>
      </c>
      <c r="S26" s="31">
        <f t="shared" si="13"/>
        <v>5.110350000000001</v>
      </c>
      <c r="T26" s="31">
        <f t="shared" si="14"/>
        <v>1.5331050000000004</v>
      </c>
      <c r="U26" s="23">
        <f t="shared" si="15"/>
        <v>6.643455000000001</v>
      </c>
      <c r="V26" s="23">
        <f t="shared" si="16"/>
        <v>0.4583983950000001</v>
      </c>
      <c r="W26" s="23">
        <f t="shared" si="17"/>
        <v>7.101853395000001</v>
      </c>
      <c r="X26" s="23">
        <f t="shared" si="18"/>
        <v>2.4146301543000006</v>
      </c>
      <c r="Y26" s="23">
        <f t="shared" si="0"/>
        <v>7.513760891910001</v>
      </c>
      <c r="Z26" s="23">
        <f t="shared" si="1"/>
        <v>17.03024444121</v>
      </c>
      <c r="AA26" s="23">
        <f t="shared" si="19"/>
        <v>5.109073332363</v>
      </c>
      <c r="AF26">
        <v>168.3</v>
      </c>
      <c r="AG26">
        <v>1.1</v>
      </c>
    </row>
    <row r="27" spans="1:33" ht="13.5" customHeight="1">
      <c r="A27" s="20" t="s">
        <v>93</v>
      </c>
      <c r="B27" s="9" t="s">
        <v>94</v>
      </c>
      <c r="C27" s="28">
        <v>31</v>
      </c>
      <c r="D27" s="34">
        <v>4</v>
      </c>
      <c r="E27" s="28">
        <v>1.57</v>
      </c>
      <c r="F27" s="28">
        <f t="shared" si="2"/>
        <v>48.67</v>
      </c>
      <c r="G27" s="18">
        <v>168.3</v>
      </c>
      <c r="H27" s="23">
        <f t="shared" si="3"/>
        <v>0.28918597742127156</v>
      </c>
      <c r="I27" s="23">
        <v>2.5</v>
      </c>
      <c r="J27" s="23">
        <f t="shared" si="4"/>
        <v>0.7229649435531789</v>
      </c>
      <c r="K27" s="18">
        <f t="shared" si="5"/>
        <v>1.1</v>
      </c>
      <c r="L27" s="23">
        <f t="shared" si="6"/>
        <v>0.7952614379084968</v>
      </c>
      <c r="M27" s="23">
        <f t="shared" si="7"/>
        <v>2.38578431372549</v>
      </c>
      <c r="N27" s="23">
        <f t="shared" si="8"/>
        <v>0.39763071895424834</v>
      </c>
      <c r="O27" s="23">
        <f t="shared" si="9"/>
        <v>3.5786764705882357</v>
      </c>
      <c r="P27" s="23">
        <f t="shared" si="10"/>
        <v>0.7873088235294118</v>
      </c>
      <c r="Q27" s="23">
        <f t="shared" si="11"/>
        <v>1.610404411764706</v>
      </c>
      <c r="R27" s="23">
        <f t="shared" si="12"/>
        <v>0.10736029411764708</v>
      </c>
      <c r="S27" s="31">
        <f t="shared" si="13"/>
        <v>6.083750000000001</v>
      </c>
      <c r="T27" s="31">
        <f t="shared" si="14"/>
        <v>1.8251250000000006</v>
      </c>
      <c r="U27" s="23">
        <f t="shared" si="15"/>
        <v>7.908875000000002</v>
      </c>
      <c r="V27" s="23">
        <f t="shared" si="16"/>
        <v>0.5457123750000001</v>
      </c>
      <c r="W27" s="23">
        <f t="shared" si="17"/>
        <v>8.454587375000003</v>
      </c>
      <c r="X27" s="23">
        <f t="shared" si="18"/>
        <v>2.8745597075000013</v>
      </c>
      <c r="Y27" s="23">
        <f t="shared" si="0"/>
        <v>8.944953442750002</v>
      </c>
      <c r="Z27" s="23">
        <f t="shared" si="1"/>
        <v>20.274100525250006</v>
      </c>
      <c r="AA27" s="23">
        <f t="shared" si="19"/>
        <v>6.082230157575002</v>
      </c>
      <c r="AF27">
        <v>168.3</v>
      </c>
      <c r="AG27">
        <v>1.1</v>
      </c>
    </row>
    <row r="28" spans="1:33" ht="15" customHeight="1">
      <c r="A28" s="20" t="s">
        <v>95</v>
      </c>
      <c r="B28" s="9" t="s">
        <v>96</v>
      </c>
      <c r="C28" s="28">
        <v>31</v>
      </c>
      <c r="D28" s="34">
        <v>4</v>
      </c>
      <c r="E28" s="28">
        <v>1.57</v>
      </c>
      <c r="F28" s="28">
        <f t="shared" si="2"/>
        <v>48.67</v>
      </c>
      <c r="G28" s="18">
        <v>168.3</v>
      </c>
      <c r="H28" s="23">
        <f t="shared" si="3"/>
        <v>0.28918597742127156</v>
      </c>
      <c r="I28" s="23">
        <v>5.03</v>
      </c>
      <c r="J28" s="23">
        <f t="shared" si="4"/>
        <v>1.454605466428996</v>
      </c>
      <c r="K28" s="18">
        <f t="shared" si="5"/>
        <v>1.1</v>
      </c>
      <c r="L28" s="23">
        <f t="shared" si="6"/>
        <v>1.6000660130718958</v>
      </c>
      <c r="M28" s="23">
        <f t="shared" si="7"/>
        <v>4.8001980392156876</v>
      </c>
      <c r="N28" s="23">
        <f t="shared" si="8"/>
        <v>0.8000330065359479</v>
      </c>
      <c r="O28" s="23">
        <f t="shared" si="9"/>
        <v>7.200297058823531</v>
      </c>
      <c r="P28" s="23">
        <f t="shared" si="10"/>
        <v>1.5840653529411768</v>
      </c>
      <c r="Q28" s="23">
        <f t="shared" si="11"/>
        <v>3.240133676470589</v>
      </c>
      <c r="R28" s="23">
        <f t="shared" si="12"/>
        <v>0.21600891176470594</v>
      </c>
      <c r="S28" s="31">
        <f t="shared" si="13"/>
        <v>12.240505000000002</v>
      </c>
      <c r="T28" s="31">
        <f t="shared" si="14"/>
        <v>3.6721515000000005</v>
      </c>
      <c r="U28" s="23">
        <f t="shared" si="15"/>
        <v>15.912656500000002</v>
      </c>
      <c r="V28" s="23">
        <f t="shared" si="16"/>
        <v>1.0979732985000004</v>
      </c>
      <c r="W28" s="23">
        <f t="shared" si="17"/>
        <v>17.010629798500002</v>
      </c>
      <c r="X28" s="23">
        <f t="shared" si="18"/>
        <v>5.783614131490001</v>
      </c>
      <c r="Y28" s="23">
        <f t="shared" si="0"/>
        <v>17.997246326813002</v>
      </c>
      <c r="Z28" s="23">
        <f t="shared" si="1"/>
        <v>40.791490256803</v>
      </c>
      <c r="AA28" s="23">
        <f t="shared" si="19"/>
        <v>12.237447077040901</v>
      </c>
      <c r="AF28">
        <v>168.3</v>
      </c>
      <c r="AG28">
        <v>1.1</v>
      </c>
    </row>
    <row r="29" spans="1:33" ht="13.5" customHeight="1">
      <c r="A29" s="20" t="s">
        <v>97</v>
      </c>
      <c r="B29" s="9" t="s">
        <v>8</v>
      </c>
      <c r="C29" s="28">
        <v>31</v>
      </c>
      <c r="D29" s="34">
        <v>3</v>
      </c>
      <c r="E29" s="28">
        <v>1.35</v>
      </c>
      <c r="F29" s="28">
        <f t="shared" si="2"/>
        <v>41.85</v>
      </c>
      <c r="G29" s="18">
        <v>168.3</v>
      </c>
      <c r="H29" s="23">
        <f t="shared" si="3"/>
        <v>0.24866310160427807</v>
      </c>
      <c r="I29" s="23">
        <v>0.8</v>
      </c>
      <c r="J29" s="23">
        <f t="shared" si="4"/>
        <v>0.19893048128342247</v>
      </c>
      <c r="K29" s="18">
        <f t="shared" si="5"/>
        <v>1.1</v>
      </c>
      <c r="L29" s="23">
        <f t="shared" si="6"/>
        <v>0.21882352941176475</v>
      </c>
      <c r="M29" s="23">
        <f t="shared" si="7"/>
        <v>0.6564705882352943</v>
      </c>
      <c r="N29" s="23">
        <f t="shared" si="8"/>
        <v>0.10941176470588238</v>
      </c>
      <c r="O29" s="23">
        <f t="shared" si="9"/>
        <v>0.9847058823529414</v>
      </c>
      <c r="P29" s="23">
        <f t="shared" si="10"/>
        <v>0.2166352941176471</v>
      </c>
      <c r="Q29" s="23">
        <f t="shared" si="11"/>
        <v>0.44311764705882367</v>
      </c>
      <c r="R29" s="23">
        <f t="shared" si="12"/>
        <v>0.029541176470588244</v>
      </c>
      <c r="S29" s="31">
        <f t="shared" si="13"/>
        <v>1.6740000000000004</v>
      </c>
      <c r="T29" s="31">
        <f t="shared" si="14"/>
        <v>0.5022000000000001</v>
      </c>
      <c r="U29" s="23">
        <f t="shared" si="15"/>
        <v>2.1762000000000006</v>
      </c>
      <c r="V29" s="23">
        <f t="shared" si="16"/>
        <v>0.15015780000000004</v>
      </c>
      <c r="W29" s="23">
        <f t="shared" si="17"/>
        <v>2.3263578000000007</v>
      </c>
      <c r="X29" s="23">
        <f t="shared" si="18"/>
        <v>0.7909616520000003</v>
      </c>
      <c r="Y29" s="23">
        <f t="shared" si="0"/>
        <v>2.4612865524000007</v>
      </c>
      <c r="Z29" s="23">
        <f t="shared" si="1"/>
        <v>5.578606004400002</v>
      </c>
      <c r="AA29" s="23">
        <f t="shared" si="19"/>
        <v>1.6735818013200006</v>
      </c>
      <c r="AF29">
        <v>168.3</v>
      </c>
      <c r="AG29">
        <v>1.1</v>
      </c>
    </row>
    <row r="30" spans="1:33" ht="15" customHeight="1">
      <c r="A30" s="20" t="s">
        <v>99</v>
      </c>
      <c r="B30" s="9" t="s">
        <v>98</v>
      </c>
      <c r="C30" s="28">
        <v>31</v>
      </c>
      <c r="D30" s="34">
        <v>4</v>
      </c>
      <c r="E30" s="28">
        <v>1.57</v>
      </c>
      <c r="F30" s="28">
        <f t="shared" si="2"/>
        <v>48.67</v>
      </c>
      <c r="G30" s="18">
        <v>168.3</v>
      </c>
      <c r="H30" s="23">
        <f t="shared" si="3"/>
        <v>0.28918597742127156</v>
      </c>
      <c r="I30" s="23">
        <v>0.98</v>
      </c>
      <c r="J30" s="23">
        <f t="shared" si="4"/>
        <v>0.2834022578728461</v>
      </c>
      <c r="K30" s="18">
        <f t="shared" si="5"/>
        <v>1.1</v>
      </c>
      <c r="L30" s="23">
        <f t="shared" si="6"/>
        <v>0.31174248366013074</v>
      </c>
      <c r="M30" s="23">
        <f t="shared" si="7"/>
        <v>0.9352274509803923</v>
      </c>
      <c r="N30" s="23">
        <f t="shared" si="8"/>
        <v>0.15587124183006537</v>
      </c>
      <c r="O30" s="23">
        <f t="shared" si="9"/>
        <v>1.4028411764705884</v>
      </c>
      <c r="P30" s="23">
        <f t="shared" si="10"/>
        <v>0.3086250588235295</v>
      </c>
      <c r="Q30" s="23">
        <f t="shared" si="11"/>
        <v>0.6312785294117648</v>
      </c>
      <c r="R30" s="23">
        <f t="shared" si="12"/>
        <v>0.04208523529411765</v>
      </c>
      <c r="S30" s="31">
        <f t="shared" si="13"/>
        <v>2.3848300000000004</v>
      </c>
      <c r="T30" s="31">
        <f t="shared" si="14"/>
        <v>0.7154490000000001</v>
      </c>
      <c r="U30" s="23">
        <f t="shared" si="15"/>
        <v>3.1002790000000005</v>
      </c>
      <c r="V30" s="23">
        <f t="shared" si="16"/>
        <v>0.21391925100000006</v>
      </c>
      <c r="W30" s="23">
        <f t="shared" si="17"/>
        <v>3.3141982510000005</v>
      </c>
      <c r="X30" s="23">
        <f t="shared" si="18"/>
        <v>1.1268274053400003</v>
      </c>
      <c r="Y30" s="23">
        <f t="shared" si="0"/>
        <v>3.5064217495580006</v>
      </c>
      <c r="Z30" s="23">
        <f t="shared" si="1"/>
        <v>7.947447405898002</v>
      </c>
      <c r="AA30" s="23">
        <f t="shared" si="19"/>
        <v>2.3842342217694004</v>
      </c>
      <c r="AF30">
        <v>168.3</v>
      </c>
      <c r="AG30">
        <v>1.1</v>
      </c>
    </row>
    <row r="31" spans="1:33" ht="14.25" customHeight="1">
      <c r="A31" s="20" t="s">
        <v>100</v>
      </c>
      <c r="B31" s="9" t="s">
        <v>10</v>
      </c>
      <c r="C31" s="28">
        <v>31</v>
      </c>
      <c r="D31" s="34">
        <v>4</v>
      </c>
      <c r="E31" s="28">
        <v>1.57</v>
      </c>
      <c r="F31" s="28">
        <f t="shared" si="2"/>
        <v>48.67</v>
      </c>
      <c r="G31" s="18">
        <v>168.3</v>
      </c>
      <c r="H31" s="23">
        <f t="shared" si="3"/>
        <v>0.28918597742127156</v>
      </c>
      <c r="I31" s="23">
        <v>0.72</v>
      </c>
      <c r="J31" s="23">
        <f t="shared" si="4"/>
        <v>0.20821390374331553</v>
      </c>
      <c r="K31" s="18">
        <f t="shared" si="5"/>
        <v>1.1</v>
      </c>
      <c r="L31" s="23">
        <f t="shared" si="6"/>
        <v>0.2290352941176471</v>
      </c>
      <c r="M31" s="23">
        <f t="shared" si="7"/>
        <v>0.6871058823529412</v>
      </c>
      <c r="N31" s="23">
        <f t="shared" si="8"/>
        <v>0.11451764705882354</v>
      </c>
      <c r="O31" s="23">
        <f t="shared" si="9"/>
        <v>1.0306588235294118</v>
      </c>
      <c r="P31" s="23">
        <f t="shared" si="10"/>
        <v>0.22674494117647062</v>
      </c>
      <c r="Q31" s="23">
        <f t="shared" si="11"/>
        <v>0.46379647058823537</v>
      </c>
      <c r="R31" s="23">
        <f t="shared" si="12"/>
        <v>0.03091976470588236</v>
      </c>
      <c r="S31" s="31">
        <f t="shared" si="13"/>
        <v>1.7521200000000001</v>
      </c>
      <c r="T31" s="31">
        <f t="shared" si="14"/>
        <v>0.525636</v>
      </c>
      <c r="U31" s="23">
        <f t="shared" si="15"/>
        <v>2.277756</v>
      </c>
      <c r="V31" s="23">
        <f t="shared" si="16"/>
        <v>0.15716516400000002</v>
      </c>
      <c r="W31" s="23">
        <f t="shared" si="17"/>
        <v>2.4349211640000004</v>
      </c>
      <c r="X31" s="23">
        <f t="shared" si="18"/>
        <v>0.8278731957600002</v>
      </c>
      <c r="Y31" s="23">
        <f t="shared" si="0"/>
        <v>2.5761465915120003</v>
      </c>
      <c r="Z31" s="23">
        <f t="shared" si="1"/>
        <v>5.838940951272001</v>
      </c>
      <c r="AA31" s="23">
        <f t="shared" si="19"/>
        <v>1.7516822853816</v>
      </c>
      <c r="AF31">
        <v>168.3</v>
      </c>
      <c r="AG31">
        <v>1.1</v>
      </c>
    </row>
    <row r="32" spans="1:33" ht="17.25" customHeight="1">
      <c r="A32" s="20" t="s">
        <v>101</v>
      </c>
      <c r="B32" s="9" t="s">
        <v>28</v>
      </c>
      <c r="C32" s="28">
        <v>31</v>
      </c>
      <c r="D32" s="34">
        <v>3</v>
      </c>
      <c r="E32" s="28">
        <v>1.35</v>
      </c>
      <c r="F32" s="28">
        <f t="shared" si="2"/>
        <v>41.85</v>
      </c>
      <c r="G32" s="18">
        <v>168.3</v>
      </c>
      <c r="H32" s="23">
        <f t="shared" si="3"/>
        <v>0.24866310160427807</v>
      </c>
      <c r="I32" s="23">
        <v>0.35</v>
      </c>
      <c r="J32" s="23">
        <f t="shared" si="4"/>
        <v>0.08703208556149732</v>
      </c>
      <c r="K32" s="18">
        <f t="shared" si="5"/>
        <v>1.1</v>
      </c>
      <c r="L32" s="23">
        <f t="shared" si="6"/>
        <v>0.09573529411764706</v>
      </c>
      <c r="M32" s="23">
        <f t="shared" si="7"/>
        <v>0.28720588235294114</v>
      </c>
      <c r="N32" s="23">
        <f t="shared" si="8"/>
        <v>0.047867647058823536</v>
      </c>
      <c r="O32" s="23">
        <f t="shared" si="9"/>
        <v>0.43080882352941174</v>
      </c>
      <c r="P32" s="23">
        <f t="shared" si="10"/>
        <v>0.09477794117647058</v>
      </c>
      <c r="Q32" s="23">
        <f t="shared" si="11"/>
        <v>0.1938639705882353</v>
      </c>
      <c r="R32" s="23">
        <f t="shared" si="12"/>
        <v>0.012924264705882354</v>
      </c>
      <c r="S32" s="31">
        <f t="shared" si="13"/>
        <v>0.7323749999999999</v>
      </c>
      <c r="T32" s="31">
        <f t="shared" si="14"/>
        <v>0.21971249999999998</v>
      </c>
      <c r="U32" s="23">
        <f t="shared" si="15"/>
        <v>0.9520874999999999</v>
      </c>
      <c r="V32" s="23">
        <f t="shared" si="16"/>
        <v>0.0656940375</v>
      </c>
      <c r="W32" s="23">
        <f t="shared" si="17"/>
        <v>1.0177815374999999</v>
      </c>
      <c r="X32" s="23">
        <f t="shared" si="18"/>
        <v>0.34604572274999995</v>
      </c>
      <c r="Y32" s="23">
        <f t="shared" si="0"/>
        <v>1.0768128666749999</v>
      </c>
      <c r="Z32" s="23">
        <f t="shared" si="1"/>
        <v>2.4406401269249995</v>
      </c>
      <c r="AA32" s="23">
        <f t="shared" si="19"/>
        <v>0.7321920380774999</v>
      </c>
      <c r="AF32">
        <v>168.3</v>
      </c>
      <c r="AG32">
        <v>1.1</v>
      </c>
    </row>
    <row r="33" spans="1:33" ht="15" customHeight="1">
      <c r="A33" s="20" t="s">
        <v>102</v>
      </c>
      <c r="B33" s="9" t="s">
        <v>11</v>
      </c>
      <c r="C33" s="28">
        <v>31</v>
      </c>
      <c r="D33" s="34">
        <v>4</v>
      </c>
      <c r="E33" s="28">
        <v>1.57</v>
      </c>
      <c r="F33" s="28">
        <f t="shared" si="2"/>
        <v>48.67</v>
      </c>
      <c r="G33" s="18">
        <v>168.3</v>
      </c>
      <c r="H33" s="23">
        <f t="shared" si="3"/>
        <v>0.28918597742127156</v>
      </c>
      <c r="I33" s="23">
        <v>1.1</v>
      </c>
      <c r="J33" s="23">
        <f t="shared" si="4"/>
        <v>0.31810457516339874</v>
      </c>
      <c r="K33" s="18">
        <f t="shared" si="5"/>
        <v>1.1</v>
      </c>
      <c r="L33" s="23">
        <f t="shared" si="6"/>
        <v>0.34991503267973867</v>
      </c>
      <c r="M33" s="23">
        <f t="shared" si="7"/>
        <v>1.049745098039216</v>
      </c>
      <c r="N33" s="23">
        <f t="shared" si="8"/>
        <v>0.17495751633986933</v>
      </c>
      <c r="O33" s="23">
        <f t="shared" si="9"/>
        <v>1.574617647058824</v>
      </c>
      <c r="P33" s="23">
        <f t="shared" si="10"/>
        <v>0.3464158823529413</v>
      </c>
      <c r="Q33" s="23">
        <f t="shared" si="11"/>
        <v>0.7085779411764708</v>
      </c>
      <c r="R33" s="23">
        <f t="shared" si="12"/>
        <v>0.04723852941176472</v>
      </c>
      <c r="S33" s="31">
        <f t="shared" si="13"/>
        <v>2.676850000000001</v>
      </c>
      <c r="T33" s="31">
        <f t="shared" si="14"/>
        <v>0.8030550000000002</v>
      </c>
      <c r="U33" s="23">
        <f t="shared" si="15"/>
        <v>3.479905000000001</v>
      </c>
      <c r="V33" s="23">
        <f t="shared" si="16"/>
        <v>0.24011344500000006</v>
      </c>
      <c r="W33" s="23">
        <f t="shared" si="17"/>
        <v>3.720018445000001</v>
      </c>
      <c r="X33" s="23">
        <f t="shared" si="18"/>
        <v>1.2648062713000003</v>
      </c>
      <c r="Y33" s="23">
        <f t="shared" si="0"/>
        <v>3.9357795148100005</v>
      </c>
      <c r="Z33" s="23">
        <f t="shared" si="1"/>
        <v>8.920604231110001</v>
      </c>
      <c r="AA33" s="23">
        <f t="shared" si="19"/>
        <v>2.6761812693330005</v>
      </c>
      <c r="AF33">
        <v>168.3</v>
      </c>
      <c r="AG33">
        <v>1.1</v>
      </c>
    </row>
    <row r="34" spans="1:33" ht="13.5" customHeight="1">
      <c r="A34" s="20" t="s">
        <v>103</v>
      </c>
      <c r="B34" s="9" t="s">
        <v>15</v>
      </c>
      <c r="C34" s="28">
        <v>31</v>
      </c>
      <c r="D34" s="34">
        <v>4</v>
      </c>
      <c r="E34" s="28">
        <v>1.57</v>
      </c>
      <c r="F34" s="28">
        <f t="shared" si="2"/>
        <v>48.67</v>
      </c>
      <c r="G34" s="18">
        <v>168.3</v>
      </c>
      <c r="H34" s="23">
        <f t="shared" si="3"/>
        <v>0.28918597742127156</v>
      </c>
      <c r="I34" s="23">
        <v>1.8</v>
      </c>
      <c r="J34" s="23">
        <f t="shared" si="4"/>
        <v>0.5205347593582889</v>
      </c>
      <c r="K34" s="18">
        <f t="shared" si="5"/>
        <v>1.1</v>
      </c>
      <c r="L34" s="23">
        <f t="shared" si="6"/>
        <v>0.5725882352941178</v>
      </c>
      <c r="M34" s="23">
        <f t="shared" si="7"/>
        <v>1.7177647058823535</v>
      </c>
      <c r="N34" s="23">
        <f t="shared" si="8"/>
        <v>0.2862941176470589</v>
      </c>
      <c r="O34" s="23">
        <f t="shared" si="9"/>
        <v>2.5766470588235304</v>
      </c>
      <c r="P34" s="23">
        <f t="shared" si="10"/>
        <v>0.5668623529411767</v>
      </c>
      <c r="Q34" s="23">
        <f t="shared" si="11"/>
        <v>1.1594911764705886</v>
      </c>
      <c r="R34" s="23">
        <f t="shared" si="12"/>
        <v>0.07729941176470591</v>
      </c>
      <c r="S34" s="31">
        <f t="shared" si="13"/>
        <v>4.380300000000002</v>
      </c>
      <c r="T34" s="31">
        <f t="shared" si="14"/>
        <v>1.3140900000000004</v>
      </c>
      <c r="U34" s="23">
        <f t="shared" si="15"/>
        <v>5.694390000000002</v>
      </c>
      <c r="V34" s="23">
        <f t="shared" si="16"/>
        <v>0.39291291000000017</v>
      </c>
      <c r="W34" s="23">
        <f t="shared" si="17"/>
        <v>6.087302910000002</v>
      </c>
      <c r="X34" s="23">
        <f t="shared" si="18"/>
        <v>2.069682989400001</v>
      </c>
      <c r="Y34" s="23">
        <f t="shared" si="0"/>
        <v>6.4403664787800015</v>
      </c>
      <c r="Z34" s="23">
        <f t="shared" si="1"/>
        <v>14.597352378180004</v>
      </c>
      <c r="AA34" s="23">
        <f t="shared" si="19"/>
        <v>4.3792057134540014</v>
      </c>
      <c r="AF34">
        <v>168.3</v>
      </c>
      <c r="AG34">
        <v>1.1</v>
      </c>
    </row>
    <row r="35" spans="1:33" ht="13.5" customHeight="1">
      <c r="A35" s="20" t="s">
        <v>104</v>
      </c>
      <c r="B35" s="9" t="s">
        <v>13</v>
      </c>
      <c r="C35" s="28">
        <v>31</v>
      </c>
      <c r="D35" s="34">
        <v>4</v>
      </c>
      <c r="E35" s="28">
        <v>1.57</v>
      </c>
      <c r="F35" s="28">
        <f t="shared" si="2"/>
        <v>48.67</v>
      </c>
      <c r="G35" s="18">
        <v>168.3</v>
      </c>
      <c r="H35" s="23">
        <f t="shared" si="3"/>
        <v>0.28918597742127156</v>
      </c>
      <c r="I35" s="23">
        <v>1.3</v>
      </c>
      <c r="J35" s="23">
        <f t="shared" si="4"/>
        <v>0.37594177064765305</v>
      </c>
      <c r="K35" s="18">
        <f t="shared" si="5"/>
        <v>1.1</v>
      </c>
      <c r="L35" s="23">
        <f t="shared" si="6"/>
        <v>0.4135359477124184</v>
      </c>
      <c r="M35" s="23">
        <f t="shared" si="7"/>
        <v>1.2406078431372551</v>
      </c>
      <c r="N35" s="23">
        <f t="shared" si="8"/>
        <v>0.20676797385620924</v>
      </c>
      <c r="O35" s="23">
        <f t="shared" si="9"/>
        <v>1.8609117647058828</v>
      </c>
      <c r="P35" s="23">
        <f t="shared" si="10"/>
        <v>0.4094005882352942</v>
      </c>
      <c r="Q35" s="23">
        <f t="shared" si="11"/>
        <v>0.8374102941176473</v>
      </c>
      <c r="R35" s="23">
        <f t="shared" si="12"/>
        <v>0.05582735294117649</v>
      </c>
      <c r="S35" s="31">
        <f t="shared" si="13"/>
        <v>3.1635500000000008</v>
      </c>
      <c r="T35" s="31">
        <f t="shared" si="14"/>
        <v>0.9490650000000003</v>
      </c>
      <c r="U35" s="23">
        <f t="shared" si="15"/>
        <v>4.112615000000001</v>
      </c>
      <c r="V35" s="23">
        <f t="shared" si="16"/>
        <v>0.28377043500000004</v>
      </c>
      <c r="W35" s="23">
        <f t="shared" si="17"/>
        <v>4.396385435000001</v>
      </c>
      <c r="X35" s="23">
        <f t="shared" si="18"/>
        <v>1.4947710479000003</v>
      </c>
      <c r="Y35" s="23">
        <f t="shared" si="0"/>
        <v>4.65137579023</v>
      </c>
      <c r="Z35" s="23">
        <f t="shared" si="1"/>
        <v>10.542532273130002</v>
      </c>
      <c r="AA35" s="23">
        <f t="shared" si="19"/>
        <v>3.1627596819390003</v>
      </c>
      <c r="AF35">
        <v>168.3</v>
      </c>
      <c r="AG35">
        <v>1.1</v>
      </c>
    </row>
    <row r="36" spans="1:33" ht="17.25" customHeight="1">
      <c r="A36" s="20" t="s">
        <v>106</v>
      </c>
      <c r="B36" s="9" t="s">
        <v>105</v>
      </c>
      <c r="C36" s="28">
        <v>31</v>
      </c>
      <c r="D36" s="34">
        <v>4</v>
      </c>
      <c r="E36" s="28">
        <v>1.57</v>
      </c>
      <c r="F36" s="28">
        <f t="shared" si="2"/>
        <v>48.67</v>
      </c>
      <c r="G36" s="18">
        <v>168.3</v>
      </c>
      <c r="H36" s="23">
        <f t="shared" si="3"/>
        <v>0.28918597742127156</v>
      </c>
      <c r="I36" s="23">
        <v>0.33</v>
      </c>
      <c r="J36" s="23">
        <f t="shared" si="4"/>
        <v>0.09543137254901962</v>
      </c>
      <c r="K36" s="18">
        <f t="shared" si="5"/>
        <v>1.1</v>
      </c>
      <c r="L36" s="23">
        <f t="shared" si="6"/>
        <v>0.10497450980392159</v>
      </c>
      <c r="M36" s="23">
        <f t="shared" si="7"/>
        <v>0.31492352941176477</v>
      </c>
      <c r="N36" s="23">
        <f t="shared" si="8"/>
        <v>0.052487254901960795</v>
      </c>
      <c r="O36" s="23">
        <f t="shared" si="9"/>
        <v>0.4723852941176471</v>
      </c>
      <c r="P36" s="23">
        <f t="shared" si="10"/>
        <v>0.10392476470588237</v>
      </c>
      <c r="Q36" s="23">
        <f t="shared" si="11"/>
        <v>0.2125733823529412</v>
      </c>
      <c r="R36" s="23">
        <f t="shared" si="12"/>
        <v>0.014171558823529414</v>
      </c>
      <c r="S36" s="31">
        <f t="shared" si="13"/>
        <v>0.8030550000000001</v>
      </c>
      <c r="T36" s="31">
        <f t="shared" si="14"/>
        <v>0.2409165</v>
      </c>
      <c r="U36" s="23">
        <f t="shared" si="15"/>
        <v>1.0439715</v>
      </c>
      <c r="V36" s="23">
        <f t="shared" si="16"/>
        <v>0.0720340335</v>
      </c>
      <c r="W36" s="23">
        <f t="shared" si="17"/>
        <v>1.1160055335</v>
      </c>
      <c r="X36" s="23">
        <f t="shared" si="18"/>
        <v>0.37944188139000007</v>
      </c>
      <c r="Y36" s="23">
        <f t="shared" si="0"/>
        <v>1.180733854443</v>
      </c>
      <c r="Z36" s="23">
        <f t="shared" si="1"/>
        <v>2.676181269333</v>
      </c>
      <c r="AA36" s="23">
        <f t="shared" si="19"/>
        <v>0.8028543807999</v>
      </c>
      <c r="AF36">
        <v>168.3</v>
      </c>
      <c r="AG36">
        <v>1.1</v>
      </c>
    </row>
    <row r="37" spans="1:33" ht="13.5" customHeight="1">
      <c r="A37" s="20" t="s">
        <v>107</v>
      </c>
      <c r="B37" s="9" t="s">
        <v>17</v>
      </c>
      <c r="C37" s="28">
        <v>31</v>
      </c>
      <c r="D37" s="34">
        <v>4</v>
      </c>
      <c r="E37" s="28">
        <v>1.57</v>
      </c>
      <c r="F37" s="28">
        <f t="shared" si="2"/>
        <v>48.67</v>
      </c>
      <c r="G37" s="18">
        <v>168.3</v>
      </c>
      <c r="H37" s="23">
        <f t="shared" si="3"/>
        <v>0.28918597742127156</v>
      </c>
      <c r="I37" s="23">
        <v>0.73</v>
      </c>
      <c r="J37" s="23">
        <f t="shared" si="4"/>
        <v>0.21110576351752824</v>
      </c>
      <c r="K37" s="18">
        <f t="shared" si="5"/>
        <v>1.1</v>
      </c>
      <c r="L37" s="23">
        <f t="shared" si="6"/>
        <v>0.23221633986928109</v>
      </c>
      <c r="M37" s="23">
        <f t="shared" si="7"/>
        <v>0.6966490196078432</v>
      </c>
      <c r="N37" s="23">
        <f t="shared" si="8"/>
        <v>0.11610816993464054</v>
      </c>
      <c r="O37" s="23">
        <f t="shared" si="9"/>
        <v>1.0449735294117648</v>
      </c>
      <c r="P37" s="23">
        <f t="shared" si="10"/>
        <v>0.22989417647058827</v>
      </c>
      <c r="Q37" s="23">
        <f t="shared" si="11"/>
        <v>0.4702380882352941</v>
      </c>
      <c r="R37" s="23">
        <f t="shared" si="12"/>
        <v>0.031349205882352946</v>
      </c>
      <c r="S37" s="31">
        <f t="shared" si="13"/>
        <v>1.7764550000000001</v>
      </c>
      <c r="T37" s="31">
        <f t="shared" si="14"/>
        <v>0.5329365</v>
      </c>
      <c r="U37" s="23">
        <f t="shared" si="15"/>
        <v>2.3093915000000003</v>
      </c>
      <c r="V37" s="23">
        <f t="shared" si="16"/>
        <v>0.15934801350000002</v>
      </c>
      <c r="W37" s="23">
        <f t="shared" si="17"/>
        <v>2.4687395135</v>
      </c>
      <c r="X37" s="23">
        <f t="shared" si="18"/>
        <v>0.83937143459</v>
      </c>
      <c r="Y37" s="23">
        <f t="shared" si="0"/>
        <v>2.611926405283</v>
      </c>
      <c r="Z37" s="23">
        <f t="shared" si="1"/>
        <v>5.920037353373</v>
      </c>
      <c r="AA37" s="23">
        <f t="shared" si="19"/>
        <v>1.7760112060119</v>
      </c>
      <c r="AF37">
        <v>168.3</v>
      </c>
      <c r="AG37">
        <v>1.1</v>
      </c>
    </row>
    <row r="38" spans="1:33" ht="15" customHeight="1">
      <c r="A38" s="20" t="s">
        <v>108</v>
      </c>
      <c r="B38" s="9" t="s">
        <v>109</v>
      </c>
      <c r="C38" s="28">
        <v>31</v>
      </c>
      <c r="D38" s="34">
        <v>4</v>
      </c>
      <c r="E38" s="28">
        <v>1.57</v>
      </c>
      <c r="F38" s="28">
        <f t="shared" si="2"/>
        <v>48.67</v>
      </c>
      <c r="G38" s="18">
        <v>168.3</v>
      </c>
      <c r="H38" s="23">
        <f t="shared" si="3"/>
        <v>0.28918597742127156</v>
      </c>
      <c r="I38" s="23">
        <v>0.2</v>
      </c>
      <c r="J38" s="23">
        <f t="shared" si="4"/>
        <v>0.05783719548425431</v>
      </c>
      <c r="K38" s="18">
        <f t="shared" si="5"/>
        <v>1.1</v>
      </c>
      <c r="L38" s="23">
        <f t="shared" si="6"/>
        <v>0.06362091503267975</v>
      </c>
      <c r="M38" s="23">
        <f t="shared" si="7"/>
        <v>0.19086274509803924</v>
      </c>
      <c r="N38" s="23">
        <f t="shared" si="8"/>
        <v>0.031810457516339874</v>
      </c>
      <c r="O38" s="23">
        <f t="shared" si="9"/>
        <v>0.28629411764705887</v>
      </c>
      <c r="P38" s="23">
        <f t="shared" si="10"/>
        <v>0.06298470588235296</v>
      </c>
      <c r="Q38" s="23">
        <f t="shared" si="11"/>
        <v>0.12883235294117648</v>
      </c>
      <c r="R38" s="23">
        <f t="shared" si="12"/>
        <v>0.008588823529411767</v>
      </c>
      <c r="S38" s="31">
        <f t="shared" si="13"/>
        <v>0.4867000000000001</v>
      </c>
      <c r="T38" s="31">
        <f t="shared" si="14"/>
        <v>0.14601000000000003</v>
      </c>
      <c r="U38" s="23">
        <f t="shared" si="15"/>
        <v>0.6327100000000001</v>
      </c>
      <c r="V38" s="23">
        <f t="shared" si="16"/>
        <v>0.043656990000000014</v>
      </c>
      <c r="W38" s="23">
        <f t="shared" si="17"/>
        <v>0.6763669900000001</v>
      </c>
      <c r="X38" s="23">
        <f t="shared" si="18"/>
        <v>0.22996477660000003</v>
      </c>
      <c r="Y38" s="23">
        <f t="shared" si="0"/>
        <v>0.7155962754200001</v>
      </c>
      <c r="Z38" s="23">
        <f t="shared" si="1"/>
        <v>1.6219280420200004</v>
      </c>
      <c r="AA38" s="23">
        <f t="shared" si="19"/>
        <v>0.4865784126060001</v>
      </c>
      <c r="AF38">
        <v>168.3</v>
      </c>
      <c r="AG38">
        <v>1.1</v>
      </c>
    </row>
    <row r="39" spans="1:33" ht="63">
      <c r="A39" s="20" t="s">
        <v>111</v>
      </c>
      <c r="B39" s="24" t="s">
        <v>110</v>
      </c>
      <c r="C39" s="28">
        <v>31</v>
      </c>
      <c r="D39" s="34">
        <v>2</v>
      </c>
      <c r="E39" s="28">
        <v>1.16</v>
      </c>
      <c r="F39" s="28">
        <f t="shared" si="2"/>
        <v>35.96</v>
      </c>
      <c r="G39" s="18">
        <v>168.3</v>
      </c>
      <c r="H39" s="23">
        <f t="shared" si="3"/>
        <v>0.2136660724896019</v>
      </c>
      <c r="I39" s="23">
        <v>0.27</v>
      </c>
      <c r="J39" s="23">
        <f t="shared" si="4"/>
        <v>0.057689839572192515</v>
      </c>
      <c r="K39" s="18">
        <f t="shared" si="5"/>
        <v>1.1</v>
      </c>
      <c r="L39" s="23">
        <f t="shared" si="6"/>
        <v>0.06345882352941178</v>
      </c>
      <c r="M39" s="23">
        <f t="shared" si="7"/>
        <v>0.19037647058823534</v>
      </c>
      <c r="N39" s="23">
        <f t="shared" si="8"/>
        <v>0.03172941176470589</v>
      </c>
      <c r="O39" s="23">
        <f t="shared" si="9"/>
        <v>0.285564705882353</v>
      </c>
      <c r="P39" s="23"/>
      <c r="Q39" s="23">
        <f t="shared" si="11"/>
        <v>0.12850411764705885</v>
      </c>
      <c r="R39" s="23">
        <f t="shared" si="12"/>
        <v>0.00856694117647059</v>
      </c>
      <c r="S39" s="31">
        <f t="shared" si="13"/>
        <v>0.4226357647058825</v>
      </c>
      <c r="T39" s="31">
        <f t="shared" si="14"/>
        <v>0.12679072941176475</v>
      </c>
      <c r="U39" s="23">
        <f t="shared" si="15"/>
        <v>0.5494264941176472</v>
      </c>
      <c r="V39" s="23">
        <f t="shared" si="16"/>
        <v>0.03791042809411766</v>
      </c>
      <c r="W39" s="23">
        <f t="shared" si="17"/>
        <v>0.5873369222117649</v>
      </c>
      <c r="X39" s="23">
        <f t="shared" si="18"/>
        <v>0.19969455355200008</v>
      </c>
      <c r="Y39" s="23">
        <f t="shared" si="0"/>
        <v>0.6214024637000473</v>
      </c>
      <c r="Z39" s="23">
        <f t="shared" si="1"/>
        <v>1.4084339394638121</v>
      </c>
      <c r="AA39" s="23">
        <f t="shared" si="19"/>
        <v>0.42253018183914365</v>
      </c>
      <c r="AF39">
        <v>168.3</v>
      </c>
      <c r="AG39">
        <v>1.1</v>
      </c>
    </row>
    <row r="40" spans="1:33" ht="15" customHeight="1">
      <c r="A40" s="20" t="s">
        <v>113</v>
      </c>
      <c r="B40" s="9" t="s">
        <v>5</v>
      </c>
      <c r="C40" s="28">
        <v>31</v>
      </c>
      <c r="D40" s="34">
        <v>4</v>
      </c>
      <c r="E40" s="28">
        <v>1.57</v>
      </c>
      <c r="F40" s="28">
        <f t="shared" si="2"/>
        <v>48.67</v>
      </c>
      <c r="G40" s="18">
        <v>168.3</v>
      </c>
      <c r="H40" s="23">
        <f t="shared" si="3"/>
        <v>0.28918597742127156</v>
      </c>
      <c r="I40" s="23">
        <v>0.88</v>
      </c>
      <c r="J40" s="23">
        <f t="shared" si="4"/>
        <v>0.254483660130719</v>
      </c>
      <c r="K40" s="18">
        <f t="shared" si="5"/>
        <v>1.1</v>
      </c>
      <c r="L40" s="23">
        <f t="shared" si="6"/>
        <v>0.2799320261437909</v>
      </c>
      <c r="M40" s="23">
        <f t="shared" si="7"/>
        <v>0.8397960784313727</v>
      </c>
      <c r="N40" s="23">
        <f t="shared" si="8"/>
        <v>0.13996601307189546</v>
      </c>
      <c r="O40" s="23">
        <f t="shared" si="9"/>
        <v>1.259694117647059</v>
      </c>
      <c r="P40" s="23">
        <f t="shared" si="10"/>
        <v>0.277132705882353</v>
      </c>
      <c r="Q40" s="23">
        <f t="shared" si="11"/>
        <v>0.5668623529411766</v>
      </c>
      <c r="R40" s="23">
        <f t="shared" si="12"/>
        <v>0.03779082352941177</v>
      </c>
      <c r="S40" s="31">
        <f t="shared" si="13"/>
        <v>2.1414800000000005</v>
      </c>
      <c r="T40" s="31">
        <f t="shared" si="14"/>
        <v>0.6424440000000001</v>
      </c>
      <c r="U40" s="23">
        <f t="shared" si="15"/>
        <v>2.7839240000000007</v>
      </c>
      <c r="V40" s="23">
        <f t="shared" si="16"/>
        <v>0.19209075600000006</v>
      </c>
      <c r="W40" s="23">
        <f t="shared" si="17"/>
        <v>2.976014756000001</v>
      </c>
      <c r="X40" s="23">
        <f t="shared" si="18"/>
        <v>1.0118450170400002</v>
      </c>
      <c r="Y40" s="23">
        <f t="shared" si="0"/>
        <v>3.148623611848001</v>
      </c>
      <c r="Z40" s="23">
        <f t="shared" si="1"/>
        <v>7.1364833848880025</v>
      </c>
      <c r="AA40" s="23">
        <f t="shared" si="19"/>
        <v>2.1409450154664005</v>
      </c>
      <c r="AF40">
        <v>168.3</v>
      </c>
      <c r="AG40">
        <v>1.1</v>
      </c>
    </row>
    <row r="41" spans="1:33" ht="34.5" customHeight="1">
      <c r="A41" s="20" t="s">
        <v>112</v>
      </c>
      <c r="B41" s="9" t="s">
        <v>30</v>
      </c>
      <c r="C41" s="28">
        <v>31</v>
      </c>
      <c r="D41" s="34">
        <v>3</v>
      </c>
      <c r="E41" s="28">
        <v>1.35</v>
      </c>
      <c r="F41" s="28">
        <f t="shared" si="2"/>
        <v>41.85</v>
      </c>
      <c r="G41" s="18">
        <v>168.3</v>
      </c>
      <c r="H41" s="23">
        <f t="shared" si="3"/>
        <v>0.24866310160427807</v>
      </c>
      <c r="I41" s="23">
        <v>0.42</v>
      </c>
      <c r="J41" s="23">
        <f t="shared" si="4"/>
        <v>0.10443850267379678</v>
      </c>
      <c r="K41" s="18">
        <f t="shared" si="5"/>
        <v>1.1</v>
      </c>
      <c r="L41" s="23">
        <f t="shared" si="6"/>
        <v>0.11488235294117648</v>
      </c>
      <c r="M41" s="23">
        <f t="shared" si="7"/>
        <v>0.3446470588235295</v>
      </c>
      <c r="N41" s="23">
        <f t="shared" si="8"/>
        <v>0.05744117647058824</v>
      </c>
      <c r="O41" s="23">
        <f t="shared" si="9"/>
        <v>0.5169705882352942</v>
      </c>
      <c r="P41" s="23">
        <f>O41*18/100</f>
        <v>0.09305470588235294</v>
      </c>
      <c r="Q41" s="23">
        <f t="shared" si="11"/>
        <v>0.23263676470588238</v>
      </c>
      <c r="R41" s="23">
        <f t="shared" si="12"/>
        <v>0.015509117647058826</v>
      </c>
      <c r="S41" s="31">
        <f t="shared" si="13"/>
        <v>0.8581711764705884</v>
      </c>
      <c r="T41" s="31">
        <f t="shared" si="14"/>
        <v>0.25745135294117655</v>
      </c>
      <c r="U41" s="23">
        <f t="shared" si="15"/>
        <v>1.115622529411765</v>
      </c>
      <c r="V41" s="23">
        <f t="shared" si="16"/>
        <v>0.0769779545294118</v>
      </c>
      <c r="W41" s="23">
        <f t="shared" si="17"/>
        <v>1.1926004839411768</v>
      </c>
      <c r="X41" s="23">
        <f t="shared" si="18"/>
        <v>0.40548416454000014</v>
      </c>
      <c r="Y41" s="23">
        <f t="shared" si="0"/>
        <v>1.2617713120097651</v>
      </c>
      <c r="Z41" s="23">
        <f t="shared" si="1"/>
        <v>2.859855960490942</v>
      </c>
      <c r="AA41" s="23">
        <f t="shared" si="19"/>
        <v>0.8579567881472826</v>
      </c>
      <c r="AF41">
        <v>168.3</v>
      </c>
      <c r="AG41">
        <v>1.1</v>
      </c>
    </row>
    <row r="42" spans="1:33" ht="15" customHeight="1">
      <c r="A42" s="20" t="s">
        <v>114</v>
      </c>
      <c r="B42" s="9" t="s">
        <v>3</v>
      </c>
      <c r="C42" s="28">
        <v>31</v>
      </c>
      <c r="D42" s="34">
        <v>4</v>
      </c>
      <c r="E42" s="28">
        <v>1.57</v>
      </c>
      <c r="F42" s="28">
        <f t="shared" si="2"/>
        <v>48.67</v>
      </c>
      <c r="G42" s="18">
        <v>168.3</v>
      </c>
      <c r="H42" s="23">
        <f t="shared" si="3"/>
        <v>0.28918597742127156</v>
      </c>
      <c r="I42" s="23">
        <v>3.3</v>
      </c>
      <c r="J42" s="23">
        <f t="shared" si="4"/>
        <v>0.9543137254901961</v>
      </c>
      <c r="K42" s="18">
        <f t="shared" si="5"/>
        <v>1.1</v>
      </c>
      <c r="L42" s="23">
        <f t="shared" si="6"/>
        <v>1.0497450980392158</v>
      </c>
      <c r="M42" s="23">
        <f t="shared" si="7"/>
        <v>3.149235294117647</v>
      </c>
      <c r="N42" s="23">
        <f t="shared" si="8"/>
        <v>0.5248725490196079</v>
      </c>
      <c r="O42" s="23">
        <f t="shared" si="9"/>
        <v>4.723852941176471</v>
      </c>
      <c r="P42" s="23">
        <f t="shared" si="10"/>
        <v>1.0392476470588234</v>
      </c>
      <c r="Q42" s="23">
        <f t="shared" si="11"/>
        <v>2.125733823529412</v>
      </c>
      <c r="R42" s="23">
        <f t="shared" si="12"/>
        <v>0.14171558823529412</v>
      </c>
      <c r="S42" s="31">
        <f t="shared" si="13"/>
        <v>8.030550000000002</v>
      </c>
      <c r="T42" s="31">
        <f t="shared" si="14"/>
        <v>2.4091650000000002</v>
      </c>
      <c r="U42" s="23">
        <f t="shared" si="15"/>
        <v>10.439715000000001</v>
      </c>
      <c r="V42" s="23">
        <f t="shared" si="16"/>
        <v>0.720340335</v>
      </c>
      <c r="W42" s="23">
        <f t="shared" si="17"/>
        <v>11.160055335000001</v>
      </c>
      <c r="X42" s="23">
        <f t="shared" si="18"/>
        <v>3.7944188139000006</v>
      </c>
      <c r="Y42" s="23">
        <f t="shared" si="0"/>
        <v>11.807338544430001</v>
      </c>
      <c r="Z42" s="23">
        <f t="shared" si="1"/>
        <v>26.76181269333</v>
      </c>
      <c r="AA42" s="23">
        <f t="shared" si="19"/>
        <v>8.028543807999</v>
      </c>
      <c r="AF42">
        <v>168.3</v>
      </c>
      <c r="AG42">
        <v>1.1</v>
      </c>
    </row>
    <row r="43" spans="1:33" ht="15.75" customHeight="1">
      <c r="A43" s="20" t="s">
        <v>115</v>
      </c>
      <c r="B43" s="9" t="s">
        <v>21</v>
      </c>
      <c r="C43" s="28">
        <v>31</v>
      </c>
      <c r="D43" s="34">
        <v>4</v>
      </c>
      <c r="E43" s="28">
        <v>1.57</v>
      </c>
      <c r="F43" s="28">
        <f t="shared" si="2"/>
        <v>48.67</v>
      </c>
      <c r="G43" s="18">
        <v>168.3</v>
      </c>
      <c r="H43" s="23">
        <f t="shared" si="3"/>
        <v>0.28918597742127156</v>
      </c>
      <c r="I43" s="23">
        <v>0.54</v>
      </c>
      <c r="J43" s="23">
        <f t="shared" si="4"/>
        <v>0.15616042780748665</v>
      </c>
      <c r="K43" s="18">
        <f t="shared" si="5"/>
        <v>1.1</v>
      </c>
      <c r="L43" s="23">
        <f t="shared" si="6"/>
        <v>0.17177647058823534</v>
      </c>
      <c r="M43" s="23">
        <f t="shared" si="7"/>
        <v>0.515329411764706</v>
      </c>
      <c r="N43" s="23">
        <f t="shared" si="8"/>
        <v>0.08588823529411767</v>
      </c>
      <c r="O43" s="23">
        <f t="shared" si="9"/>
        <v>0.772994117647059</v>
      </c>
      <c r="P43" s="23">
        <f t="shared" si="10"/>
        <v>0.170058705882353</v>
      </c>
      <c r="Q43" s="23">
        <f t="shared" si="11"/>
        <v>0.3478473529411766</v>
      </c>
      <c r="R43" s="23">
        <f t="shared" si="12"/>
        <v>0.023189823529411773</v>
      </c>
      <c r="S43" s="31">
        <f t="shared" si="13"/>
        <v>1.3140900000000002</v>
      </c>
      <c r="T43" s="31">
        <f t="shared" si="14"/>
        <v>0.39422700000000005</v>
      </c>
      <c r="U43" s="23">
        <f t="shared" si="15"/>
        <v>1.7083170000000003</v>
      </c>
      <c r="V43" s="23">
        <f t="shared" si="16"/>
        <v>0.11787387300000002</v>
      </c>
      <c r="W43" s="23">
        <f t="shared" si="17"/>
        <v>1.8261908730000003</v>
      </c>
      <c r="X43" s="23">
        <f t="shared" si="18"/>
        <v>0.6209048968200002</v>
      </c>
      <c r="Y43" s="23">
        <f t="shared" si="0"/>
        <v>1.9321099436340003</v>
      </c>
      <c r="Z43" s="23">
        <f t="shared" si="1"/>
        <v>4.379205713454001</v>
      </c>
      <c r="AA43" s="23">
        <f t="shared" si="19"/>
        <v>1.3137617140362001</v>
      </c>
      <c r="AF43">
        <v>168.3</v>
      </c>
      <c r="AG43">
        <v>1.1</v>
      </c>
    </row>
    <row r="44" spans="1:33" ht="15" customHeight="1">
      <c r="A44" s="20" t="s">
        <v>116</v>
      </c>
      <c r="B44" s="9" t="s">
        <v>23</v>
      </c>
      <c r="C44" s="28">
        <v>31</v>
      </c>
      <c r="D44" s="34">
        <v>4</v>
      </c>
      <c r="E44" s="28">
        <v>1.57</v>
      </c>
      <c r="F44" s="28">
        <f t="shared" si="2"/>
        <v>48.67</v>
      </c>
      <c r="G44" s="18">
        <v>168.3</v>
      </c>
      <c r="H44" s="23">
        <f t="shared" si="3"/>
        <v>0.28918597742127156</v>
      </c>
      <c r="I44" s="23">
        <v>0.33</v>
      </c>
      <c r="J44" s="23">
        <f t="shared" si="4"/>
        <v>0.09543137254901962</v>
      </c>
      <c r="K44" s="18">
        <f t="shared" si="5"/>
        <v>1.1</v>
      </c>
      <c r="L44" s="23">
        <f t="shared" si="6"/>
        <v>0.10497450980392159</v>
      </c>
      <c r="M44" s="23">
        <f t="shared" si="7"/>
        <v>0.31492352941176477</v>
      </c>
      <c r="N44" s="23">
        <f t="shared" si="8"/>
        <v>0.052487254901960795</v>
      </c>
      <c r="O44" s="23">
        <f t="shared" si="9"/>
        <v>0.4723852941176471</v>
      </c>
      <c r="P44" s="23">
        <f t="shared" si="10"/>
        <v>0.10392476470588237</v>
      </c>
      <c r="Q44" s="23">
        <f t="shared" si="11"/>
        <v>0.2125733823529412</v>
      </c>
      <c r="R44" s="23">
        <f t="shared" si="12"/>
        <v>0.014171558823529414</v>
      </c>
      <c r="S44" s="31">
        <f t="shared" si="13"/>
        <v>0.8030550000000001</v>
      </c>
      <c r="T44" s="31">
        <f t="shared" si="14"/>
        <v>0.2409165</v>
      </c>
      <c r="U44" s="23">
        <f t="shared" si="15"/>
        <v>1.0439715</v>
      </c>
      <c r="V44" s="23">
        <f t="shared" si="16"/>
        <v>0.0720340335</v>
      </c>
      <c r="W44" s="23">
        <f t="shared" si="17"/>
        <v>1.1160055335</v>
      </c>
      <c r="X44" s="23">
        <f t="shared" si="18"/>
        <v>0.37944188139000007</v>
      </c>
      <c r="Y44" s="23">
        <f aca="true" t="shared" si="20" ref="Y44:Y75">W44*105.8/100</f>
        <v>1.180733854443</v>
      </c>
      <c r="Z44" s="23">
        <f aca="true" t="shared" si="21" ref="Z44:Z75">SUM(W44:Y44)</f>
        <v>2.676181269333</v>
      </c>
      <c r="AA44" s="23">
        <f t="shared" si="19"/>
        <v>0.8028543807999</v>
      </c>
      <c r="AF44">
        <v>168.3</v>
      </c>
      <c r="AG44">
        <v>1.1</v>
      </c>
    </row>
    <row r="45" spans="1:33" ht="15" customHeight="1">
      <c r="A45" s="20" t="s">
        <v>117</v>
      </c>
      <c r="B45" s="9" t="s">
        <v>25</v>
      </c>
      <c r="C45" s="28">
        <v>31</v>
      </c>
      <c r="D45" s="34">
        <v>4</v>
      </c>
      <c r="E45" s="28">
        <v>1.57</v>
      </c>
      <c r="F45" s="28">
        <f t="shared" si="2"/>
        <v>48.67</v>
      </c>
      <c r="G45" s="18">
        <v>168.3</v>
      </c>
      <c r="H45" s="23">
        <f t="shared" si="3"/>
        <v>0.28918597742127156</v>
      </c>
      <c r="I45" s="23">
        <v>8</v>
      </c>
      <c r="J45" s="23">
        <f t="shared" si="4"/>
        <v>2.3134878193701724</v>
      </c>
      <c r="K45" s="18">
        <f t="shared" si="5"/>
        <v>1.1</v>
      </c>
      <c r="L45" s="23">
        <f t="shared" si="6"/>
        <v>2.54483660130719</v>
      </c>
      <c r="M45" s="23">
        <f t="shared" si="7"/>
        <v>7.634509803921571</v>
      </c>
      <c r="N45" s="23">
        <f t="shared" si="8"/>
        <v>1.272418300653595</v>
      </c>
      <c r="O45" s="23">
        <f t="shared" si="9"/>
        <v>11.451764705882354</v>
      </c>
      <c r="P45" s="23">
        <f t="shared" si="10"/>
        <v>2.5193882352941177</v>
      </c>
      <c r="Q45" s="23">
        <f t="shared" si="11"/>
        <v>5.153294117647059</v>
      </c>
      <c r="R45" s="23">
        <f t="shared" si="12"/>
        <v>0.3435529411764706</v>
      </c>
      <c r="S45" s="31">
        <f t="shared" si="13"/>
        <v>19.468</v>
      </c>
      <c r="T45" s="31">
        <f t="shared" si="14"/>
        <v>5.8404</v>
      </c>
      <c r="U45" s="23">
        <f t="shared" si="15"/>
        <v>25.3084</v>
      </c>
      <c r="V45" s="23">
        <f t="shared" si="16"/>
        <v>1.7462796</v>
      </c>
      <c r="W45" s="23">
        <f t="shared" si="17"/>
        <v>27.0546796</v>
      </c>
      <c r="X45" s="23">
        <f t="shared" si="18"/>
        <v>9.198591064</v>
      </c>
      <c r="Y45" s="23">
        <f t="shared" si="20"/>
        <v>28.6238510168</v>
      </c>
      <c r="Z45" s="23">
        <f t="shared" si="21"/>
        <v>64.8771216808</v>
      </c>
      <c r="AA45" s="23">
        <f t="shared" si="19"/>
        <v>19.46313650424</v>
      </c>
      <c r="AF45">
        <v>168.3</v>
      </c>
      <c r="AG45">
        <v>1.1</v>
      </c>
    </row>
    <row r="46" spans="1:33" ht="36" customHeight="1">
      <c r="A46" s="20" t="s">
        <v>118</v>
      </c>
      <c r="B46" s="9" t="s">
        <v>12</v>
      </c>
      <c r="C46" s="28">
        <v>31</v>
      </c>
      <c r="D46" s="34">
        <v>4</v>
      </c>
      <c r="E46" s="28">
        <v>1.57</v>
      </c>
      <c r="F46" s="28">
        <f t="shared" si="2"/>
        <v>48.67</v>
      </c>
      <c r="G46" s="18">
        <v>168.3</v>
      </c>
      <c r="H46" s="23">
        <f t="shared" si="3"/>
        <v>0.28918597742127156</v>
      </c>
      <c r="I46" s="23">
        <v>3.6</v>
      </c>
      <c r="J46" s="23">
        <f t="shared" si="4"/>
        <v>1.0410695187165777</v>
      </c>
      <c r="K46" s="18">
        <f t="shared" si="5"/>
        <v>1.1</v>
      </c>
      <c r="L46" s="23">
        <f t="shared" si="6"/>
        <v>1.1451764705882357</v>
      </c>
      <c r="M46" s="23">
        <f t="shared" si="7"/>
        <v>3.435529411764707</v>
      </c>
      <c r="N46" s="23">
        <f t="shared" si="8"/>
        <v>0.5725882352941178</v>
      </c>
      <c r="O46" s="23">
        <f t="shared" si="9"/>
        <v>5.153294117647061</v>
      </c>
      <c r="P46" s="23">
        <f t="shared" si="10"/>
        <v>1.1337247058823534</v>
      </c>
      <c r="Q46" s="23">
        <f t="shared" si="11"/>
        <v>2.3189823529411773</v>
      </c>
      <c r="R46" s="23">
        <f t="shared" si="12"/>
        <v>0.15459882352941182</v>
      </c>
      <c r="S46" s="31">
        <f t="shared" si="13"/>
        <v>8.760600000000004</v>
      </c>
      <c r="T46" s="31">
        <f t="shared" si="14"/>
        <v>2.628180000000001</v>
      </c>
      <c r="U46" s="23">
        <f t="shared" si="15"/>
        <v>11.388780000000004</v>
      </c>
      <c r="V46" s="23">
        <f t="shared" si="16"/>
        <v>0.7858258200000003</v>
      </c>
      <c r="W46" s="23">
        <f t="shared" si="17"/>
        <v>12.174605820000004</v>
      </c>
      <c r="X46" s="23">
        <f t="shared" si="18"/>
        <v>4.139365978800002</v>
      </c>
      <c r="Y46" s="23">
        <f t="shared" si="20"/>
        <v>12.880732957560003</v>
      </c>
      <c r="Z46" s="23">
        <f t="shared" si="21"/>
        <v>29.194704756360007</v>
      </c>
      <c r="AA46" s="23">
        <f t="shared" si="19"/>
        <v>8.758411426908003</v>
      </c>
      <c r="AF46">
        <v>168.3</v>
      </c>
      <c r="AG46">
        <v>1.1</v>
      </c>
    </row>
    <row r="47" spans="1:33" ht="15.75" customHeight="1">
      <c r="A47" s="20" t="s">
        <v>119</v>
      </c>
      <c r="B47" s="9" t="s">
        <v>14</v>
      </c>
      <c r="C47" s="28">
        <v>31</v>
      </c>
      <c r="D47" s="34">
        <v>4</v>
      </c>
      <c r="E47" s="28">
        <v>1.57</v>
      </c>
      <c r="F47" s="28">
        <f t="shared" si="2"/>
        <v>48.67</v>
      </c>
      <c r="G47" s="18">
        <v>168.3</v>
      </c>
      <c r="H47" s="23">
        <f t="shared" si="3"/>
        <v>0.28918597742127156</v>
      </c>
      <c r="I47" s="23">
        <v>1.45</v>
      </c>
      <c r="J47" s="23">
        <f t="shared" si="4"/>
        <v>0.41931966726084374</v>
      </c>
      <c r="K47" s="18">
        <f t="shared" si="5"/>
        <v>1.1</v>
      </c>
      <c r="L47" s="23">
        <f t="shared" si="6"/>
        <v>0.46125163398692814</v>
      </c>
      <c r="M47" s="23">
        <f t="shared" si="7"/>
        <v>1.3837549019607842</v>
      </c>
      <c r="N47" s="23">
        <f t="shared" si="8"/>
        <v>0.23062581699346407</v>
      </c>
      <c r="O47" s="23">
        <f t="shared" si="9"/>
        <v>2.0756323529411764</v>
      </c>
      <c r="P47" s="23">
        <f t="shared" si="10"/>
        <v>0.4566391176470588</v>
      </c>
      <c r="Q47" s="23">
        <f t="shared" si="11"/>
        <v>0.9340345588235295</v>
      </c>
      <c r="R47" s="23">
        <f t="shared" si="12"/>
        <v>0.062268970588235294</v>
      </c>
      <c r="S47" s="31">
        <f t="shared" si="13"/>
        <v>3.528575</v>
      </c>
      <c r="T47" s="31">
        <f t="shared" si="14"/>
        <v>1.0585725</v>
      </c>
      <c r="U47" s="23">
        <f t="shared" si="15"/>
        <v>4.5871475</v>
      </c>
      <c r="V47" s="23">
        <f t="shared" si="16"/>
        <v>0.3165131775</v>
      </c>
      <c r="W47" s="23">
        <f t="shared" si="17"/>
        <v>4.9036606775000005</v>
      </c>
      <c r="X47" s="23">
        <f t="shared" si="18"/>
        <v>1.6672446303500001</v>
      </c>
      <c r="Y47" s="23">
        <f t="shared" si="20"/>
        <v>5.188072996795</v>
      </c>
      <c r="Z47" s="23">
        <f t="shared" si="21"/>
        <v>11.758978304645002</v>
      </c>
      <c r="AA47" s="23">
        <f t="shared" si="19"/>
        <v>3.5276934913935003</v>
      </c>
      <c r="AF47">
        <v>168.3</v>
      </c>
      <c r="AG47">
        <v>1.1</v>
      </c>
    </row>
    <row r="48" spans="1:33" ht="15" customHeight="1">
      <c r="A48" s="20" t="s">
        <v>120</v>
      </c>
      <c r="B48" s="9" t="s">
        <v>16</v>
      </c>
      <c r="C48" s="28">
        <v>31</v>
      </c>
      <c r="D48" s="34">
        <v>4</v>
      </c>
      <c r="E48" s="28">
        <v>1.57</v>
      </c>
      <c r="F48" s="28">
        <f t="shared" si="2"/>
        <v>48.67</v>
      </c>
      <c r="G48" s="18">
        <v>168.3</v>
      </c>
      <c r="H48" s="23">
        <f t="shared" si="3"/>
        <v>0.28918597742127156</v>
      </c>
      <c r="I48" s="23">
        <v>1.6</v>
      </c>
      <c r="J48" s="23">
        <f t="shared" si="4"/>
        <v>0.4626975638740345</v>
      </c>
      <c r="K48" s="18">
        <f t="shared" si="5"/>
        <v>1.1</v>
      </c>
      <c r="L48" s="23">
        <f t="shared" si="6"/>
        <v>0.508967320261438</v>
      </c>
      <c r="M48" s="23">
        <f t="shared" si="7"/>
        <v>1.526901960784314</v>
      </c>
      <c r="N48" s="23">
        <f t="shared" si="8"/>
        <v>0.254483660130719</v>
      </c>
      <c r="O48" s="23">
        <f t="shared" si="9"/>
        <v>2.290352941176471</v>
      </c>
      <c r="P48" s="23">
        <f t="shared" si="10"/>
        <v>0.5038776470588237</v>
      </c>
      <c r="Q48" s="23">
        <f t="shared" si="11"/>
        <v>1.0306588235294118</v>
      </c>
      <c r="R48" s="23">
        <f t="shared" si="12"/>
        <v>0.06871058823529413</v>
      </c>
      <c r="S48" s="31">
        <f t="shared" si="13"/>
        <v>3.8936000000000006</v>
      </c>
      <c r="T48" s="31">
        <f t="shared" si="14"/>
        <v>1.1680800000000002</v>
      </c>
      <c r="U48" s="23">
        <f t="shared" si="15"/>
        <v>5.061680000000001</v>
      </c>
      <c r="V48" s="23">
        <f t="shared" si="16"/>
        <v>0.3492559200000001</v>
      </c>
      <c r="W48" s="23">
        <f t="shared" si="17"/>
        <v>5.410935920000001</v>
      </c>
      <c r="X48" s="23">
        <f t="shared" si="18"/>
        <v>1.8397182128000003</v>
      </c>
      <c r="Y48" s="23">
        <f t="shared" si="20"/>
        <v>5.724770203360001</v>
      </c>
      <c r="Z48" s="23">
        <f t="shared" si="21"/>
        <v>12.975424336160003</v>
      </c>
      <c r="AA48" s="23">
        <f t="shared" si="19"/>
        <v>3.892627300848001</v>
      </c>
      <c r="AF48">
        <v>168.3</v>
      </c>
      <c r="AG48">
        <v>1.1</v>
      </c>
    </row>
    <row r="49" spans="1:33" ht="14.25" customHeight="1">
      <c r="A49" s="20" t="s">
        <v>121</v>
      </c>
      <c r="B49" s="9" t="s">
        <v>18</v>
      </c>
      <c r="C49" s="28">
        <v>31</v>
      </c>
      <c r="D49" s="34">
        <v>3</v>
      </c>
      <c r="E49" s="28">
        <v>1.35</v>
      </c>
      <c r="F49" s="28">
        <f t="shared" si="2"/>
        <v>41.85</v>
      </c>
      <c r="G49" s="18">
        <v>168.3</v>
      </c>
      <c r="H49" s="23">
        <f t="shared" si="3"/>
        <v>0.24866310160427807</v>
      </c>
      <c r="I49" s="23">
        <v>0.63</v>
      </c>
      <c r="J49" s="23">
        <f t="shared" si="4"/>
        <v>0.15665775401069518</v>
      </c>
      <c r="K49" s="18">
        <f t="shared" si="5"/>
        <v>1.1</v>
      </c>
      <c r="L49" s="23">
        <f t="shared" si="6"/>
        <v>0.1723235294117647</v>
      </c>
      <c r="M49" s="23">
        <f t="shared" si="7"/>
        <v>0.5169705882352941</v>
      </c>
      <c r="N49" s="23">
        <f t="shared" si="8"/>
        <v>0.08616176470588237</v>
      </c>
      <c r="O49" s="23">
        <f t="shared" si="9"/>
        <v>0.7754558823529412</v>
      </c>
      <c r="P49" s="23">
        <f>O49*18/100</f>
        <v>0.1395820588235294</v>
      </c>
      <c r="Q49" s="23">
        <f t="shared" si="11"/>
        <v>0.3489551470588236</v>
      </c>
      <c r="R49" s="23">
        <f t="shared" si="12"/>
        <v>0.023263676470588236</v>
      </c>
      <c r="S49" s="31">
        <f t="shared" si="13"/>
        <v>1.2872567647058824</v>
      </c>
      <c r="T49" s="31">
        <f t="shared" si="14"/>
        <v>0.3861770294117647</v>
      </c>
      <c r="U49" s="23">
        <f t="shared" si="15"/>
        <v>1.673433794117647</v>
      </c>
      <c r="V49" s="23">
        <f t="shared" si="16"/>
        <v>0.11546693179411766</v>
      </c>
      <c r="W49" s="23">
        <f t="shared" si="17"/>
        <v>1.7889007259117646</v>
      </c>
      <c r="X49" s="23">
        <f t="shared" si="18"/>
        <v>0.60822624681</v>
      </c>
      <c r="Y49" s="23">
        <f t="shared" si="20"/>
        <v>1.8926569680146468</v>
      </c>
      <c r="Z49" s="23">
        <f t="shared" si="21"/>
        <v>4.289783940736411</v>
      </c>
      <c r="AA49" s="23">
        <f t="shared" si="19"/>
        <v>1.2869351822209234</v>
      </c>
      <c r="AF49">
        <v>168.3</v>
      </c>
      <c r="AG49">
        <v>1.1</v>
      </c>
    </row>
    <row r="50" spans="1:33" ht="15" customHeight="1">
      <c r="A50" s="20" t="s">
        <v>122</v>
      </c>
      <c r="B50" s="9" t="s">
        <v>32</v>
      </c>
      <c r="C50" s="28">
        <v>31</v>
      </c>
      <c r="D50" s="34">
        <v>4</v>
      </c>
      <c r="E50" s="28">
        <v>1.57</v>
      </c>
      <c r="F50" s="28">
        <f t="shared" si="2"/>
        <v>48.67</v>
      </c>
      <c r="G50" s="18">
        <v>168.3</v>
      </c>
      <c r="H50" s="23">
        <f t="shared" si="3"/>
        <v>0.28918597742127156</v>
      </c>
      <c r="I50" s="23">
        <v>0.6</v>
      </c>
      <c r="J50" s="23">
        <f t="shared" si="4"/>
        <v>0.17351158645276293</v>
      </c>
      <c r="K50" s="18">
        <f t="shared" si="5"/>
        <v>1.1</v>
      </c>
      <c r="L50" s="23">
        <f t="shared" si="6"/>
        <v>0.19086274509803924</v>
      </c>
      <c r="M50" s="23">
        <f t="shared" si="7"/>
        <v>0.5725882352941177</v>
      </c>
      <c r="N50" s="23">
        <f t="shared" si="8"/>
        <v>0.09543137254901962</v>
      </c>
      <c r="O50" s="23">
        <f t="shared" si="9"/>
        <v>0.8588823529411765</v>
      </c>
      <c r="P50" s="23">
        <f t="shared" si="10"/>
        <v>0.18895411764705883</v>
      </c>
      <c r="Q50" s="23">
        <f t="shared" si="11"/>
        <v>0.38649705882352947</v>
      </c>
      <c r="R50" s="23">
        <f t="shared" si="12"/>
        <v>0.025766470588235293</v>
      </c>
      <c r="S50" s="31">
        <f t="shared" si="13"/>
        <v>1.4601</v>
      </c>
      <c r="T50" s="31">
        <f t="shared" si="14"/>
        <v>0.43803</v>
      </c>
      <c r="U50" s="23">
        <f t="shared" si="15"/>
        <v>1.8981299999999999</v>
      </c>
      <c r="V50" s="23">
        <f t="shared" si="16"/>
        <v>0.13097097</v>
      </c>
      <c r="W50" s="23">
        <f t="shared" si="17"/>
        <v>2.02910097</v>
      </c>
      <c r="X50" s="23">
        <f t="shared" si="18"/>
        <v>0.6898943298</v>
      </c>
      <c r="Y50" s="23">
        <f t="shared" si="20"/>
        <v>2.14678882626</v>
      </c>
      <c r="Z50" s="23">
        <f t="shared" si="21"/>
        <v>4.865784126059999</v>
      </c>
      <c r="AA50" s="23">
        <f t="shared" si="19"/>
        <v>1.459735237818</v>
      </c>
      <c r="AF50">
        <v>168.3</v>
      </c>
      <c r="AG50">
        <v>1.1</v>
      </c>
    </row>
    <row r="51" spans="1:33" ht="14.25" customHeight="1">
      <c r="A51" s="20" t="s">
        <v>123</v>
      </c>
      <c r="B51" s="9" t="s">
        <v>19</v>
      </c>
      <c r="C51" s="28">
        <v>31</v>
      </c>
      <c r="D51" s="34">
        <v>4</v>
      </c>
      <c r="E51" s="28">
        <v>1.57</v>
      </c>
      <c r="F51" s="28">
        <f t="shared" si="2"/>
        <v>48.67</v>
      </c>
      <c r="G51" s="18">
        <v>168.3</v>
      </c>
      <c r="H51" s="23">
        <f t="shared" si="3"/>
        <v>0.28918597742127156</v>
      </c>
      <c r="I51" s="23">
        <v>1.15</v>
      </c>
      <c r="J51" s="23">
        <f t="shared" si="4"/>
        <v>0.33256387403446225</v>
      </c>
      <c r="K51" s="18">
        <f t="shared" si="5"/>
        <v>1.1</v>
      </c>
      <c r="L51" s="23">
        <f t="shared" si="6"/>
        <v>0.3658202614379085</v>
      </c>
      <c r="M51" s="23">
        <f t="shared" si="7"/>
        <v>1.0974607843137256</v>
      </c>
      <c r="N51" s="23">
        <f t="shared" si="8"/>
        <v>0.1829101307189543</v>
      </c>
      <c r="O51" s="23">
        <f t="shared" si="9"/>
        <v>1.6461911764705883</v>
      </c>
      <c r="P51" s="23">
        <f t="shared" si="10"/>
        <v>0.3621620588235295</v>
      </c>
      <c r="Q51" s="23">
        <f t="shared" si="11"/>
        <v>0.7407860294117647</v>
      </c>
      <c r="R51" s="23">
        <f t="shared" si="12"/>
        <v>0.04938573529411765</v>
      </c>
      <c r="S51" s="31">
        <f t="shared" si="13"/>
        <v>2.798525</v>
      </c>
      <c r="T51" s="31">
        <f t="shared" si="14"/>
        <v>0.8395575000000001</v>
      </c>
      <c r="U51" s="23">
        <f t="shared" si="15"/>
        <v>3.6380825000000003</v>
      </c>
      <c r="V51" s="23">
        <f t="shared" si="16"/>
        <v>0.25102769250000007</v>
      </c>
      <c r="W51" s="23">
        <f t="shared" si="17"/>
        <v>3.8891101925000005</v>
      </c>
      <c r="X51" s="23">
        <f t="shared" si="18"/>
        <v>1.3222974654500002</v>
      </c>
      <c r="Y51" s="23">
        <f t="shared" si="20"/>
        <v>4.114678583665</v>
      </c>
      <c r="Z51" s="23">
        <f t="shared" si="21"/>
        <v>9.326086241615002</v>
      </c>
      <c r="AA51" s="23">
        <f t="shared" si="19"/>
        <v>2.7978258724845007</v>
      </c>
      <c r="AF51">
        <v>168.3</v>
      </c>
      <c r="AG51">
        <v>1.1</v>
      </c>
    </row>
    <row r="52" spans="1:33" ht="78.75">
      <c r="A52" s="29" t="s">
        <v>125</v>
      </c>
      <c r="B52" s="30" t="s">
        <v>124</v>
      </c>
      <c r="C52" s="28">
        <v>31</v>
      </c>
      <c r="D52" s="34">
        <v>4</v>
      </c>
      <c r="E52" s="28">
        <v>1.57</v>
      </c>
      <c r="F52" s="28">
        <f t="shared" si="2"/>
        <v>48.67</v>
      </c>
      <c r="G52" s="18">
        <v>168.3</v>
      </c>
      <c r="H52" s="23">
        <f t="shared" si="3"/>
        <v>0.28918597742127156</v>
      </c>
      <c r="I52" s="23">
        <v>0.47</v>
      </c>
      <c r="J52" s="23">
        <f t="shared" si="4"/>
        <v>0.13591740938799762</v>
      </c>
      <c r="K52" s="18">
        <f t="shared" si="5"/>
        <v>1.1</v>
      </c>
      <c r="L52" s="23">
        <f t="shared" si="6"/>
        <v>0.1495091503267974</v>
      </c>
      <c r="M52" s="23">
        <f t="shared" si="7"/>
        <v>0.4485274509803922</v>
      </c>
      <c r="N52" s="23">
        <f t="shared" si="8"/>
        <v>0.0747545751633987</v>
      </c>
      <c r="O52" s="23">
        <f t="shared" si="9"/>
        <v>0.6727911764705883</v>
      </c>
      <c r="P52" s="23">
        <f t="shared" si="10"/>
        <v>0.14801405882352942</v>
      </c>
      <c r="Q52" s="23">
        <f t="shared" si="11"/>
        <v>0.3027560294117647</v>
      </c>
      <c r="R52" s="23">
        <f t="shared" si="12"/>
        <v>0.020183735294117645</v>
      </c>
      <c r="S52" s="31">
        <f t="shared" si="13"/>
        <v>1.1437450000000002</v>
      </c>
      <c r="T52" s="31">
        <f t="shared" si="14"/>
        <v>0.3431235000000001</v>
      </c>
      <c r="U52" s="23">
        <f t="shared" si="15"/>
        <v>1.4868685000000004</v>
      </c>
      <c r="V52" s="23">
        <f t="shared" si="16"/>
        <v>0.10259392650000003</v>
      </c>
      <c r="W52" s="23">
        <f t="shared" si="17"/>
        <v>1.5894624265000004</v>
      </c>
      <c r="X52" s="23">
        <f t="shared" si="18"/>
        <v>0.5404172250100001</v>
      </c>
      <c r="Y52" s="23">
        <f t="shared" si="20"/>
        <v>1.6816512472370004</v>
      </c>
      <c r="Z52" s="23">
        <f t="shared" si="21"/>
        <v>3.8115308987470007</v>
      </c>
      <c r="AA52" s="23">
        <f t="shared" si="19"/>
        <v>1.1434592696241002</v>
      </c>
      <c r="AF52">
        <v>168.3</v>
      </c>
      <c r="AG52">
        <v>1.1</v>
      </c>
    </row>
    <row r="53" spans="1:33" ht="13.5" customHeight="1">
      <c r="A53" s="29" t="s">
        <v>126</v>
      </c>
      <c r="B53" s="32" t="s">
        <v>127</v>
      </c>
      <c r="C53" s="28">
        <v>31</v>
      </c>
      <c r="D53" s="34">
        <v>3</v>
      </c>
      <c r="E53" s="28">
        <v>1.35</v>
      </c>
      <c r="F53" s="28">
        <f t="shared" si="2"/>
        <v>41.85</v>
      </c>
      <c r="G53" s="18">
        <v>168.3</v>
      </c>
      <c r="H53" s="23">
        <f t="shared" si="3"/>
        <v>0.24866310160427807</v>
      </c>
      <c r="I53" s="23">
        <v>0.42</v>
      </c>
      <c r="J53" s="23">
        <f t="shared" si="4"/>
        <v>0.10443850267379678</v>
      </c>
      <c r="K53" s="18">
        <f t="shared" si="5"/>
        <v>1.1</v>
      </c>
      <c r="L53" s="23">
        <f t="shared" si="6"/>
        <v>0.11488235294117648</v>
      </c>
      <c r="M53" s="23">
        <f t="shared" si="7"/>
        <v>0.3446470588235295</v>
      </c>
      <c r="N53" s="23">
        <f t="shared" si="8"/>
        <v>0.05744117647058824</v>
      </c>
      <c r="O53" s="23">
        <f t="shared" si="9"/>
        <v>0.5169705882352942</v>
      </c>
      <c r="P53" s="23">
        <f>O53*18/100</f>
        <v>0.09305470588235294</v>
      </c>
      <c r="Q53" s="23">
        <f t="shared" si="11"/>
        <v>0.23263676470588238</v>
      </c>
      <c r="R53" s="23">
        <f t="shared" si="12"/>
        <v>0.015509117647058826</v>
      </c>
      <c r="S53" s="31">
        <f t="shared" si="13"/>
        <v>0.8581711764705884</v>
      </c>
      <c r="T53" s="31">
        <f t="shared" si="14"/>
        <v>0.25745135294117655</v>
      </c>
      <c r="U53" s="23">
        <f t="shared" si="15"/>
        <v>1.115622529411765</v>
      </c>
      <c r="V53" s="23">
        <f t="shared" si="16"/>
        <v>0.0769779545294118</v>
      </c>
      <c r="W53" s="23">
        <f t="shared" si="17"/>
        <v>1.1926004839411768</v>
      </c>
      <c r="X53" s="23">
        <f t="shared" si="18"/>
        <v>0.40548416454000014</v>
      </c>
      <c r="Y53" s="23">
        <f t="shared" si="20"/>
        <v>1.2617713120097651</v>
      </c>
      <c r="Z53" s="23">
        <f t="shared" si="21"/>
        <v>2.859855960490942</v>
      </c>
      <c r="AA53" s="23">
        <f t="shared" si="19"/>
        <v>0.8579567881472826</v>
      </c>
      <c r="AF53">
        <v>168.3</v>
      </c>
      <c r="AG53">
        <v>1.1</v>
      </c>
    </row>
    <row r="54" spans="1:33" ht="63">
      <c r="A54" s="29" t="s">
        <v>128</v>
      </c>
      <c r="B54" s="30" t="s">
        <v>34</v>
      </c>
      <c r="C54" s="28">
        <v>31</v>
      </c>
      <c r="D54" s="34">
        <v>4</v>
      </c>
      <c r="E54" s="28">
        <v>1.57</v>
      </c>
      <c r="F54" s="28">
        <f t="shared" si="2"/>
        <v>48.67</v>
      </c>
      <c r="G54" s="18">
        <v>168.3</v>
      </c>
      <c r="H54" s="23">
        <f t="shared" si="3"/>
        <v>0.28918597742127156</v>
      </c>
      <c r="I54" s="23">
        <v>1.25</v>
      </c>
      <c r="J54" s="23">
        <f t="shared" si="4"/>
        <v>0.36148247177658943</v>
      </c>
      <c r="K54" s="18">
        <f t="shared" si="5"/>
        <v>1.1</v>
      </c>
      <c r="L54" s="23">
        <f t="shared" si="6"/>
        <v>0.3976307189542484</v>
      </c>
      <c r="M54" s="23">
        <f t="shared" si="7"/>
        <v>1.192892156862745</v>
      </c>
      <c r="N54" s="23">
        <f t="shared" si="8"/>
        <v>0.19881535947712417</v>
      </c>
      <c r="O54" s="23">
        <f t="shared" si="9"/>
        <v>1.7893382352941178</v>
      </c>
      <c r="P54" s="23">
        <f t="shared" si="10"/>
        <v>0.3936544117647059</v>
      </c>
      <c r="Q54" s="23">
        <f t="shared" si="11"/>
        <v>0.805202205882353</v>
      </c>
      <c r="R54" s="23">
        <f t="shared" si="12"/>
        <v>0.05368014705882354</v>
      </c>
      <c r="S54" s="31">
        <f t="shared" si="13"/>
        <v>3.0418750000000006</v>
      </c>
      <c r="T54" s="31">
        <f t="shared" si="14"/>
        <v>0.9125625000000003</v>
      </c>
      <c r="U54" s="23">
        <f t="shared" si="15"/>
        <v>3.954437500000001</v>
      </c>
      <c r="V54" s="23">
        <f t="shared" si="16"/>
        <v>0.27285618750000007</v>
      </c>
      <c r="W54" s="23">
        <f t="shared" si="17"/>
        <v>4.227293687500001</v>
      </c>
      <c r="X54" s="23">
        <f t="shared" si="18"/>
        <v>1.4372798537500007</v>
      </c>
      <c r="Y54" s="23">
        <f t="shared" si="20"/>
        <v>4.472476721375001</v>
      </c>
      <c r="Z54" s="23">
        <f t="shared" si="21"/>
        <v>10.137050262625003</v>
      </c>
      <c r="AA54" s="23">
        <f t="shared" si="19"/>
        <v>3.041115078787501</v>
      </c>
      <c r="AF54">
        <v>168.3</v>
      </c>
      <c r="AG54">
        <v>1.1</v>
      </c>
    </row>
    <row r="55" spans="1:33" ht="63">
      <c r="A55" s="29" t="s">
        <v>129</v>
      </c>
      <c r="B55" s="30" t="s">
        <v>130</v>
      </c>
      <c r="C55" s="28">
        <v>31</v>
      </c>
      <c r="D55" s="34">
        <v>4</v>
      </c>
      <c r="E55" s="28">
        <v>1.57</v>
      </c>
      <c r="F55" s="28">
        <f t="shared" si="2"/>
        <v>48.67</v>
      </c>
      <c r="G55" s="18">
        <v>168.3</v>
      </c>
      <c r="H55" s="23">
        <f t="shared" si="3"/>
        <v>0.28918597742127156</v>
      </c>
      <c r="I55" s="23">
        <v>0.25</v>
      </c>
      <c r="J55" s="23">
        <f t="shared" si="4"/>
        <v>0.07229649435531789</v>
      </c>
      <c r="K55" s="18">
        <f t="shared" si="5"/>
        <v>1.1</v>
      </c>
      <c r="L55" s="23">
        <f t="shared" si="6"/>
        <v>0.07952614379084968</v>
      </c>
      <c r="M55" s="23">
        <f t="shared" si="7"/>
        <v>0.23857843137254908</v>
      </c>
      <c r="N55" s="23">
        <f t="shared" si="8"/>
        <v>0.03976307189542484</v>
      </c>
      <c r="O55" s="23">
        <f t="shared" si="9"/>
        <v>0.35786764705882357</v>
      </c>
      <c r="P55" s="23">
        <f t="shared" si="10"/>
        <v>0.07873088235294118</v>
      </c>
      <c r="Q55" s="23">
        <f t="shared" si="11"/>
        <v>0.1610404411764706</v>
      </c>
      <c r="R55" s="23">
        <f t="shared" si="12"/>
        <v>0.010736029411764707</v>
      </c>
      <c r="S55" s="31">
        <f t="shared" si="13"/>
        <v>0.608375</v>
      </c>
      <c r="T55" s="31">
        <f t="shared" si="14"/>
        <v>0.1825125</v>
      </c>
      <c r="U55" s="23">
        <f t="shared" si="15"/>
        <v>0.7908875</v>
      </c>
      <c r="V55" s="23">
        <f t="shared" si="16"/>
        <v>0.0545712375</v>
      </c>
      <c r="W55" s="23">
        <f t="shared" si="17"/>
        <v>0.8454587375</v>
      </c>
      <c r="X55" s="23">
        <f t="shared" si="18"/>
        <v>0.28745597075</v>
      </c>
      <c r="Y55" s="23">
        <f t="shared" si="20"/>
        <v>0.894495344275</v>
      </c>
      <c r="Z55" s="23">
        <f t="shared" si="21"/>
        <v>2.027410052525</v>
      </c>
      <c r="AA55" s="23">
        <f t="shared" si="19"/>
        <v>0.6082230157575</v>
      </c>
      <c r="AF55">
        <v>168.3</v>
      </c>
      <c r="AG55">
        <v>1.1</v>
      </c>
    </row>
    <row r="56" spans="1:33" ht="31.5">
      <c r="A56" s="29" t="s">
        <v>131</v>
      </c>
      <c r="B56" s="30" t="s">
        <v>20</v>
      </c>
      <c r="C56" s="28">
        <v>31</v>
      </c>
      <c r="D56" s="34">
        <v>4</v>
      </c>
      <c r="E56" s="28">
        <v>1.57</v>
      </c>
      <c r="F56" s="28">
        <f t="shared" si="2"/>
        <v>48.67</v>
      </c>
      <c r="G56" s="18">
        <v>168.3</v>
      </c>
      <c r="H56" s="23">
        <f t="shared" si="3"/>
        <v>0.28918597742127156</v>
      </c>
      <c r="I56" s="23">
        <v>2.7</v>
      </c>
      <c r="J56" s="23">
        <f t="shared" si="4"/>
        <v>0.7808021390374332</v>
      </c>
      <c r="K56" s="18">
        <f t="shared" si="5"/>
        <v>1.1</v>
      </c>
      <c r="L56" s="23">
        <f t="shared" si="6"/>
        <v>0.8588823529411767</v>
      </c>
      <c r="M56" s="23">
        <f t="shared" si="7"/>
        <v>2.5766470588235304</v>
      </c>
      <c r="N56" s="23">
        <f t="shared" si="8"/>
        <v>0.4294411764705883</v>
      </c>
      <c r="O56" s="23">
        <f t="shared" si="9"/>
        <v>3.864970588235295</v>
      </c>
      <c r="P56" s="23">
        <f t="shared" si="10"/>
        <v>0.850293529411765</v>
      </c>
      <c r="Q56" s="23">
        <f t="shared" si="11"/>
        <v>1.7392367647058828</v>
      </c>
      <c r="R56" s="23">
        <f t="shared" si="12"/>
        <v>0.11594911764705886</v>
      </c>
      <c r="S56" s="31">
        <f t="shared" si="13"/>
        <v>6.570450000000002</v>
      </c>
      <c r="T56" s="31">
        <f t="shared" si="14"/>
        <v>1.9711350000000005</v>
      </c>
      <c r="U56" s="23">
        <f t="shared" si="15"/>
        <v>8.541585000000003</v>
      </c>
      <c r="V56" s="23">
        <f t="shared" si="16"/>
        <v>0.5893693650000003</v>
      </c>
      <c r="W56" s="23">
        <f t="shared" si="17"/>
        <v>9.130954365000003</v>
      </c>
      <c r="X56" s="23">
        <f t="shared" si="18"/>
        <v>3.104524484100001</v>
      </c>
      <c r="Y56" s="23">
        <f t="shared" si="20"/>
        <v>9.660549718170003</v>
      </c>
      <c r="Z56" s="23">
        <f t="shared" si="21"/>
        <v>21.896028567270008</v>
      </c>
      <c r="AA56" s="23">
        <f t="shared" si="19"/>
        <v>6.568808570181002</v>
      </c>
      <c r="AF56">
        <v>168.3</v>
      </c>
      <c r="AG56">
        <v>1.1</v>
      </c>
    </row>
    <row r="57" spans="1:33" ht="63">
      <c r="A57" s="29" t="s">
        <v>132</v>
      </c>
      <c r="B57" s="32" t="s">
        <v>133</v>
      </c>
      <c r="C57" s="28">
        <v>31</v>
      </c>
      <c r="D57" s="34">
        <v>4</v>
      </c>
      <c r="E57" s="28">
        <v>1.57</v>
      </c>
      <c r="F57" s="28">
        <f t="shared" si="2"/>
        <v>48.67</v>
      </c>
      <c r="G57" s="18">
        <v>168.3</v>
      </c>
      <c r="H57" s="23">
        <f t="shared" si="3"/>
        <v>0.28918597742127156</v>
      </c>
      <c r="I57" s="23">
        <v>0.25</v>
      </c>
      <c r="J57" s="23">
        <f t="shared" si="4"/>
        <v>0.07229649435531789</v>
      </c>
      <c r="K57" s="18">
        <f t="shared" si="5"/>
        <v>1.1</v>
      </c>
      <c r="L57" s="23">
        <f t="shared" si="6"/>
        <v>0.07952614379084968</v>
      </c>
      <c r="M57" s="23">
        <f t="shared" si="7"/>
        <v>0.23857843137254908</v>
      </c>
      <c r="N57" s="23">
        <f t="shared" si="8"/>
        <v>0.03976307189542484</v>
      </c>
      <c r="O57" s="23">
        <f t="shared" si="9"/>
        <v>0.35786764705882357</v>
      </c>
      <c r="P57" s="23">
        <f t="shared" si="10"/>
        <v>0.07873088235294118</v>
      </c>
      <c r="Q57" s="23">
        <f t="shared" si="11"/>
        <v>0.1610404411764706</v>
      </c>
      <c r="R57" s="23">
        <f t="shared" si="12"/>
        <v>0.010736029411764707</v>
      </c>
      <c r="S57" s="31">
        <f t="shared" si="13"/>
        <v>0.608375</v>
      </c>
      <c r="T57" s="31">
        <f t="shared" si="14"/>
        <v>0.1825125</v>
      </c>
      <c r="U57" s="23">
        <f t="shared" si="15"/>
        <v>0.7908875</v>
      </c>
      <c r="V57" s="23">
        <f t="shared" si="16"/>
        <v>0.0545712375</v>
      </c>
      <c r="W57" s="23">
        <f t="shared" si="17"/>
        <v>0.8454587375</v>
      </c>
      <c r="X57" s="23">
        <f t="shared" si="18"/>
        <v>0.28745597075</v>
      </c>
      <c r="Y57" s="23">
        <f t="shared" si="20"/>
        <v>0.894495344275</v>
      </c>
      <c r="Z57" s="23">
        <f t="shared" si="21"/>
        <v>2.027410052525</v>
      </c>
      <c r="AA57" s="23">
        <f t="shared" si="19"/>
        <v>0.6082230157575</v>
      </c>
      <c r="AF57">
        <v>168.3</v>
      </c>
      <c r="AG57">
        <v>1.1</v>
      </c>
    </row>
    <row r="58" spans="1:33" ht="63">
      <c r="A58" s="29" t="s">
        <v>134</v>
      </c>
      <c r="B58" s="30" t="s">
        <v>26</v>
      </c>
      <c r="C58" s="28">
        <v>31</v>
      </c>
      <c r="D58" s="34">
        <v>4</v>
      </c>
      <c r="E58" s="28">
        <v>1.57</v>
      </c>
      <c r="F58" s="28">
        <f t="shared" si="2"/>
        <v>48.67</v>
      </c>
      <c r="G58" s="18">
        <v>168.3</v>
      </c>
      <c r="H58" s="23">
        <f t="shared" si="3"/>
        <v>0.28918597742127156</v>
      </c>
      <c r="I58" s="23">
        <v>0.5</v>
      </c>
      <c r="J58" s="23">
        <f t="shared" si="4"/>
        <v>0.14459298871063578</v>
      </c>
      <c r="K58" s="18">
        <f t="shared" si="5"/>
        <v>1.1</v>
      </c>
      <c r="L58" s="23">
        <f t="shared" si="6"/>
        <v>0.15905228758169937</v>
      </c>
      <c r="M58" s="23">
        <f t="shared" si="7"/>
        <v>0.47715686274509816</v>
      </c>
      <c r="N58" s="23">
        <f t="shared" si="8"/>
        <v>0.07952614379084968</v>
      </c>
      <c r="O58" s="23">
        <f t="shared" si="9"/>
        <v>0.7157352941176471</v>
      </c>
      <c r="P58" s="23">
        <f t="shared" si="10"/>
        <v>0.15746176470588236</v>
      </c>
      <c r="Q58" s="23">
        <f t="shared" si="11"/>
        <v>0.3220808823529412</v>
      </c>
      <c r="R58" s="23">
        <f t="shared" si="12"/>
        <v>0.021472058823529414</v>
      </c>
      <c r="S58" s="31">
        <f t="shared" si="13"/>
        <v>1.21675</v>
      </c>
      <c r="T58" s="31">
        <f t="shared" si="14"/>
        <v>0.365025</v>
      </c>
      <c r="U58" s="23">
        <f t="shared" si="15"/>
        <v>1.581775</v>
      </c>
      <c r="V58" s="23">
        <f t="shared" si="16"/>
        <v>0.109142475</v>
      </c>
      <c r="W58" s="23">
        <f t="shared" si="17"/>
        <v>1.690917475</v>
      </c>
      <c r="X58" s="23">
        <f t="shared" si="18"/>
        <v>0.5749119415</v>
      </c>
      <c r="Y58" s="23">
        <f t="shared" si="20"/>
        <v>1.78899068855</v>
      </c>
      <c r="Z58" s="23">
        <f t="shared" si="21"/>
        <v>4.05482010505</v>
      </c>
      <c r="AA58" s="23">
        <f t="shared" si="19"/>
        <v>1.216446031515</v>
      </c>
      <c r="AF58">
        <v>168.3</v>
      </c>
      <c r="AG58">
        <v>1.1</v>
      </c>
    </row>
    <row r="59" spans="1:33" ht="15" customHeight="1">
      <c r="A59" s="29" t="s">
        <v>135</v>
      </c>
      <c r="B59" s="30" t="s">
        <v>27</v>
      </c>
      <c r="C59" s="28">
        <v>31</v>
      </c>
      <c r="D59" s="34">
        <v>4</v>
      </c>
      <c r="E59" s="28">
        <v>1.57</v>
      </c>
      <c r="F59" s="28">
        <f t="shared" si="2"/>
        <v>48.67</v>
      </c>
      <c r="G59" s="18">
        <v>168.3</v>
      </c>
      <c r="H59" s="23">
        <f t="shared" si="3"/>
        <v>0.28918597742127156</v>
      </c>
      <c r="I59" s="23">
        <v>0.6</v>
      </c>
      <c r="J59" s="23">
        <f t="shared" si="4"/>
        <v>0.17351158645276293</v>
      </c>
      <c r="K59" s="18">
        <f t="shared" si="5"/>
        <v>1.1</v>
      </c>
      <c r="L59" s="23">
        <f t="shared" si="6"/>
        <v>0.19086274509803924</v>
      </c>
      <c r="M59" s="23">
        <f t="shared" si="7"/>
        <v>0.5725882352941177</v>
      </c>
      <c r="N59" s="23">
        <f t="shared" si="8"/>
        <v>0.09543137254901962</v>
      </c>
      <c r="O59" s="23">
        <f t="shared" si="9"/>
        <v>0.8588823529411765</v>
      </c>
      <c r="P59" s="23">
        <f t="shared" si="10"/>
        <v>0.18895411764705883</v>
      </c>
      <c r="Q59" s="23">
        <f t="shared" si="11"/>
        <v>0.38649705882352947</v>
      </c>
      <c r="R59" s="23">
        <f t="shared" si="12"/>
        <v>0.025766470588235293</v>
      </c>
      <c r="S59" s="31">
        <f t="shared" si="13"/>
        <v>1.4601</v>
      </c>
      <c r="T59" s="31">
        <f t="shared" si="14"/>
        <v>0.43803</v>
      </c>
      <c r="U59" s="23">
        <f t="shared" si="15"/>
        <v>1.8981299999999999</v>
      </c>
      <c r="V59" s="23">
        <f t="shared" si="16"/>
        <v>0.13097097</v>
      </c>
      <c r="W59" s="23">
        <f t="shared" si="17"/>
        <v>2.02910097</v>
      </c>
      <c r="X59" s="23">
        <f t="shared" si="18"/>
        <v>0.6898943298</v>
      </c>
      <c r="Y59" s="23">
        <f t="shared" si="20"/>
        <v>2.14678882626</v>
      </c>
      <c r="Z59" s="23">
        <f t="shared" si="21"/>
        <v>4.865784126059999</v>
      </c>
      <c r="AA59" s="23">
        <f t="shared" si="19"/>
        <v>1.459735237818</v>
      </c>
      <c r="AF59">
        <v>168.3</v>
      </c>
      <c r="AG59">
        <v>1.1</v>
      </c>
    </row>
    <row r="60" spans="1:33" ht="30.75" customHeight="1">
      <c r="A60" s="29" t="s">
        <v>136</v>
      </c>
      <c r="B60" s="30" t="s">
        <v>36</v>
      </c>
      <c r="C60" s="28">
        <v>31</v>
      </c>
      <c r="D60" s="34">
        <v>4</v>
      </c>
      <c r="E60" s="28">
        <v>1.57</v>
      </c>
      <c r="F60" s="28">
        <f t="shared" si="2"/>
        <v>48.67</v>
      </c>
      <c r="G60" s="18">
        <v>168.3</v>
      </c>
      <c r="H60" s="23">
        <f t="shared" si="3"/>
        <v>0.28918597742127156</v>
      </c>
      <c r="I60" s="23">
        <v>0.7</v>
      </c>
      <c r="J60" s="23">
        <f t="shared" si="4"/>
        <v>0.2024301841948901</v>
      </c>
      <c r="K60" s="18">
        <f t="shared" si="5"/>
        <v>1.1</v>
      </c>
      <c r="L60" s="23">
        <f t="shared" si="6"/>
        <v>0.22267320261437912</v>
      </c>
      <c r="M60" s="23">
        <f t="shared" si="7"/>
        <v>0.6680196078431373</v>
      </c>
      <c r="N60" s="23">
        <f t="shared" si="8"/>
        <v>0.11133660130718956</v>
      </c>
      <c r="O60" s="23">
        <f t="shared" si="9"/>
        <v>1.002029411764706</v>
      </c>
      <c r="P60" s="23">
        <f t="shared" si="10"/>
        <v>0.22044647058823533</v>
      </c>
      <c r="Q60" s="23">
        <f t="shared" si="11"/>
        <v>0.45091323529411764</v>
      </c>
      <c r="R60" s="23">
        <f t="shared" si="12"/>
        <v>0.030060882352941177</v>
      </c>
      <c r="S60" s="31">
        <f t="shared" si="13"/>
        <v>1.7034500000000001</v>
      </c>
      <c r="T60" s="31">
        <f t="shared" si="14"/>
        <v>0.511035</v>
      </c>
      <c r="U60" s="23">
        <f t="shared" si="15"/>
        <v>2.2144850000000003</v>
      </c>
      <c r="V60" s="23">
        <f t="shared" si="16"/>
        <v>0.15279946500000002</v>
      </c>
      <c r="W60" s="23">
        <f t="shared" si="17"/>
        <v>2.3672844650000004</v>
      </c>
      <c r="X60" s="23">
        <f t="shared" si="18"/>
        <v>0.8048767181</v>
      </c>
      <c r="Y60" s="23">
        <f t="shared" si="20"/>
        <v>2.5045869639700005</v>
      </c>
      <c r="Z60" s="23">
        <f t="shared" si="21"/>
        <v>5.6767481470700005</v>
      </c>
      <c r="AA60" s="23">
        <f t="shared" si="19"/>
        <v>1.703024444121</v>
      </c>
      <c r="AF60">
        <v>168.3</v>
      </c>
      <c r="AG60">
        <v>1.1</v>
      </c>
    </row>
    <row r="61" spans="1:33" ht="13.5" customHeight="1">
      <c r="A61" s="29" t="s">
        <v>137</v>
      </c>
      <c r="B61" s="30" t="s">
        <v>29</v>
      </c>
      <c r="C61" s="28">
        <v>31</v>
      </c>
      <c r="D61" s="34">
        <v>4</v>
      </c>
      <c r="E61" s="28">
        <v>1.57</v>
      </c>
      <c r="F61" s="28">
        <f t="shared" si="2"/>
        <v>48.67</v>
      </c>
      <c r="G61" s="18">
        <v>168.3</v>
      </c>
      <c r="H61" s="23">
        <f t="shared" si="3"/>
        <v>0.28918597742127156</v>
      </c>
      <c r="I61" s="23">
        <v>2.78</v>
      </c>
      <c r="J61" s="23">
        <f t="shared" si="4"/>
        <v>0.8039370172311349</v>
      </c>
      <c r="K61" s="18">
        <f t="shared" si="5"/>
        <v>1.1</v>
      </c>
      <c r="L61" s="23">
        <f t="shared" si="6"/>
        <v>0.8843307189542484</v>
      </c>
      <c r="M61" s="23">
        <f t="shared" si="7"/>
        <v>2.6529921568627453</v>
      </c>
      <c r="N61" s="23">
        <f t="shared" si="8"/>
        <v>0.4421653594771242</v>
      </c>
      <c r="O61" s="23">
        <f t="shared" si="9"/>
        <v>3.979488235294118</v>
      </c>
      <c r="P61" s="23">
        <f t="shared" si="10"/>
        <v>0.875487411764706</v>
      </c>
      <c r="Q61" s="23">
        <f t="shared" si="11"/>
        <v>1.790769705882353</v>
      </c>
      <c r="R61" s="23">
        <f t="shared" si="12"/>
        <v>0.11938464705882353</v>
      </c>
      <c r="S61" s="31">
        <f t="shared" si="13"/>
        <v>6.76513</v>
      </c>
      <c r="T61" s="31">
        <f t="shared" si="14"/>
        <v>2.029539</v>
      </c>
      <c r="U61" s="23">
        <f t="shared" si="15"/>
        <v>8.794669</v>
      </c>
      <c r="V61" s="23">
        <f t="shared" si="16"/>
        <v>0.6068321610000001</v>
      </c>
      <c r="W61" s="23">
        <f t="shared" si="17"/>
        <v>9.401501161</v>
      </c>
      <c r="X61" s="23">
        <f t="shared" si="18"/>
        <v>3.19651039474</v>
      </c>
      <c r="Y61" s="23">
        <f t="shared" si="20"/>
        <v>9.946788228338</v>
      </c>
      <c r="Z61" s="23">
        <f t="shared" si="21"/>
        <v>22.544799784078002</v>
      </c>
      <c r="AA61" s="23">
        <f t="shared" si="19"/>
        <v>6.7634399352234</v>
      </c>
      <c r="AF61">
        <v>168.3</v>
      </c>
      <c r="AG61">
        <v>1.1</v>
      </c>
    </row>
    <row r="62" spans="1:33" ht="13.5" customHeight="1">
      <c r="A62" s="29" t="s">
        <v>138</v>
      </c>
      <c r="B62" s="30" t="s">
        <v>31</v>
      </c>
      <c r="C62" s="28">
        <v>31</v>
      </c>
      <c r="D62" s="34">
        <v>2</v>
      </c>
      <c r="E62" s="28">
        <v>1.16</v>
      </c>
      <c r="F62" s="28">
        <f t="shared" si="2"/>
        <v>35.96</v>
      </c>
      <c r="G62" s="18">
        <v>168.3</v>
      </c>
      <c r="H62" s="23">
        <f t="shared" si="3"/>
        <v>0.2136660724896019</v>
      </c>
      <c r="I62" s="23">
        <v>0.6</v>
      </c>
      <c r="J62" s="23">
        <f t="shared" si="4"/>
        <v>0.12819964349376115</v>
      </c>
      <c r="K62" s="18">
        <f t="shared" si="5"/>
        <v>1.1</v>
      </c>
      <c r="L62" s="23">
        <f t="shared" si="6"/>
        <v>0.14101960784313727</v>
      </c>
      <c r="M62" s="23">
        <f t="shared" si="7"/>
        <v>0.4230588235294118</v>
      </c>
      <c r="N62" s="23">
        <f t="shared" si="8"/>
        <v>0.07050980392156864</v>
      </c>
      <c r="O62" s="23">
        <f t="shared" si="9"/>
        <v>0.6345882352941177</v>
      </c>
      <c r="P62" s="23"/>
      <c r="Q62" s="23">
        <f t="shared" si="11"/>
        <v>0.28556470588235294</v>
      </c>
      <c r="R62" s="23">
        <f t="shared" si="12"/>
        <v>0.01903764705882353</v>
      </c>
      <c r="S62" s="31">
        <f t="shared" si="13"/>
        <v>0.9391905882352941</v>
      </c>
      <c r="T62" s="31">
        <f t="shared" si="14"/>
        <v>0.28175717647058823</v>
      </c>
      <c r="U62" s="23">
        <f t="shared" si="15"/>
        <v>1.2209477647058824</v>
      </c>
      <c r="V62" s="23">
        <f t="shared" si="16"/>
        <v>0.0842453957647059</v>
      </c>
      <c r="W62" s="23">
        <f t="shared" si="17"/>
        <v>1.3051931604705882</v>
      </c>
      <c r="X62" s="23">
        <f t="shared" si="18"/>
        <v>0.44376567456</v>
      </c>
      <c r="Y62" s="23">
        <f t="shared" si="20"/>
        <v>1.380894363777882</v>
      </c>
      <c r="Z62" s="23">
        <f t="shared" si="21"/>
        <v>3.1298531988084703</v>
      </c>
      <c r="AA62" s="23">
        <f t="shared" si="19"/>
        <v>0.9389559596425411</v>
      </c>
      <c r="AF62">
        <v>168.3</v>
      </c>
      <c r="AG62">
        <v>1.1</v>
      </c>
    </row>
    <row r="63" spans="1:33" ht="47.25">
      <c r="A63" s="29" t="s">
        <v>139</v>
      </c>
      <c r="B63" s="30" t="s">
        <v>140</v>
      </c>
      <c r="C63" s="28">
        <v>31</v>
      </c>
      <c r="D63" s="34">
        <v>4</v>
      </c>
      <c r="E63" s="28">
        <v>1.57</v>
      </c>
      <c r="F63" s="28">
        <f t="shared" si="2"/>
        <v>48.67</v>
      </c>
      <c r="G63" s="18">
        <v>168.3</v>
      </c>
      <c r="H63" s="23">
        <f t="shared" si="3"/>
        <v>0.28918597742127156</v>
      </c>
      <c r="I63" s="23">
        <v>0.3</v>
      </c>
      <c r="J63" s="23">
        <f t="shared" si="4"/>
        <v>0.08675579322638147</v>
      </c>
      <c r="K63" s="18">
        <f t="shared" si="5"/>
        <v>1.1</v>
      </c>
      <c r="L63" s="23">
        <f t="shared" si="6"/>
        <v>0.09543137254901962</v>
      </c>
      <c r="M63" s="23">
        <f t="shared" si="7"/>
        <v>0.28629411764705887</v>
      </c>
      <c r="N63" s="23">
        <f t="shared" si="8"/>
        <v>0.04771568627450981</v>
      </c>
      <c r="O63" s="23">
        <f t="shared" si="9"/>
        <v>0.42944117647058827</v>
      </c>
      <c r="P63" s="23">
        <f t="shared" si="10"/>
        <v>0.09447705882352941</v>
      </c>
      <c r="Q63" s="23">
        <f t="shared" si="11"/>
        <v>0.19324852941176474</v>
      </c>
      <c r="R63" s="23">
        <f t="shared" si="12"/>
        <v>0.012883235294117647</v>
      </c>
      <c r="S63" s="31">
        <f t="shared" si="13"/>
        <v>0.73005</v>
      </c>
      <c r="T63" s="31">
        <f t="shared" si="14"/>
        <v>0.219015</v>
      </c>
      <c r="U63" s="23">
        <f t="shared" si="15"/>
        <v>0.9490649999999999</v>
      </c>
      <c r="V63" s="23">
        <f t="shared" si="16"/>
        <v>0.065485485</v>
      </c>
      <c r="W63" s="23">
        <f t="shared" si="17"/>
        <v>1.014550485</v>
      </c>
      <c r="X63" s="23">
        <f t="shared" si="18"/>
        <v>0.3449471649</v>
      </c>
      <c r="Y63" s="23">
        <f t="shared" si="20"/>
        <v>1.07339441313</v>
      </c>
      <c r="Z63" s="23">
        <f t="shared" si="21"/>
        <v>2.4328920630299997</v>
      </c>
      <c r="AA63" s="23">
        <f t="shared" si="19"/>
        <v>0.729867618909</v>
      </c>
      <c r="AF63">
        <v>168.3</v>
      </c>
      <c r="AG63">
        <v>1.1</v>
      </c>
    </row>
    <row r="64" spans="1:33" ht="63">
      <c r="A64" s="29" t="s">
        <v>141</v>
      </c>
      <c r="B64" s="30" t="s">
        <v>33</v>
      </c>
      <c r="C64" s="28">
        <v>31</v>
      </c>
      <c r="D64" s="34">
        <v>5</v>
      </c>
      <c r="E64" s="28">
        <v>1.73</v>
      </c>
      <c r="F64" s="28">
        <f t="shared" si="2"/>
        <v>53.63</v>
      </c>
      <c r="G64" s="18">
        <v>168.3</v>
      </c>
      <c r="H64" s="23">
        <f t="shared" si="3"/>
        <v>0.3186571598336304</v>
      </c>
      <c r="I64" s="23">
        <v>2.7</v>
      </c>
      <c r="J64" s="23">
        <f t="shared" si="4"/>
        <v>0.8603743315508021</v>
      </c>
      <c r="K64" s="18">
        <f t="shared" si="5"/>
        <v>1.1</v>
      </c>
      <c r="L64" s="23">
        <f t="shared" si="6"/>
        <v>0.9464117647058824</v>
      </c>
      <c r="M64" s="23">
        <f t="shared" si="7"/>
        <v>2.839235294117647</v>
      </c>
      <c r="N64" s="23">
        <f t="shared" si="8"/>
        <v>0.4732058823529412</v>
      </c>
      <c r="O64" s="23">
        <f t="shared" si="9"/>
        <v>4.25885294117647</v>
      </c>
      <c r="P64" s="23">
        <f>O64*26/100</f>
        <v>1.1073017647058823</v>
      </c>
      <c r="Q64" s="23">
        <f t="shared" si="11"/>
        <v>1.9164838235294115</v>
      </c>
      <c r="R64" s="23">
        <f t="shared" si="12"/>
        <v>0.1277655882352941</v>
      </c>
      <c r="S64" s="31">
        <f t="shared" si="13"/>
        <v>7.410404117647058</v>
      </c>
      <c r="T64" s="31">
        <f t="shared" si="14"/>
        <v>2.2231212352941174</v>
      </c>
      <c r="U64" s="23">
        <f t="shared" si="15"/>
        <v>9.633525352941176</v>
      </c>
      <c r="V64" s="23">
        <f t="shared" si="16"/>
        <v>0.6647132493529412</v>
      </c>
      <c r="W64" s="23">
        <f t="shared" si="17"/>
        <v>10.298238602294116</v>
      </c>
      <c r="X64" s="23">
        <f t="shared" si="18"/>
        <v>3.501401124779999</v>
      </c>
      <c r="Y64" s="23">
        <f t="shared" si="20"/>
        <v>10.895536441227176</v>
      </c>
      <c r="Z64" s="23">
        <f t="shared" si="21"/>
        <v>24.69517616830129</v>
      </c>
      <c r="AA64" s="23">
        <f t="shared" si="19"/>
        <v>7.408552850490387</v>
      </c>
      <c r="AF64">
        <v>168.3</v>
      </c>
      <c r="AG64">
        <v>1.1</v>
      </c>
    </row>
    <row r="65" spans="1:33" ht="18" customHeight="1">
      <c r="A65" s="29" t="s">
        <v>142</v>
      </c>
      <c r="B65" s="30" t="s">
        <v>35</v>
      </c>
      <c r="C65" s="28">
        <v>31</v>
      </c>
      <c r="D65" s="34">
        <v>5</v>
      </c>
      <c r="E65" s="28">
        <v>1.73</v>
      </c>
      <c r="F65" s="28">
        <f t="shared" si="2"/>
        <v>53.63</v>
      </c>
      <c r="G65" s="18">
        <v>168.3</v>
      </c>
      <c r="H65" s="23">
        <f t="shared" si="3"/>
        <v>0.3186571598336304</v>
      </c>
      <c r="I65" s="23">
        <v>1.3</v>
      </c>
      <c r="J65" s="23">
        <f t="shared" si="4"/>
        <v>0.4142543077837195</v>
      </c>
      <c r="K65" s="18">
        <f t="shared" si="5"/>
        <v>1.1</v>
      </c>
      <c r="L65" s="23">
        <f t="shared" si="6"/>
        <v>0.4556797385620915</v>
      </c>
      <c r="M65" s="23">
        <f t="shared" si="7"/>
        <v>1.3670392156862743</v>
      </c>
      <c r="N65" s="23">
        <f t="shared" si="8"/>
        <v>0.22783986928104574</v>
      </c>
      <c r="O65" s="23">
        <f t="shared" si="9"/>
        <v>2.0505588235294114</v>
      </c>
      <c r="P65" s="23">
        <f>O65*26/100</f>
        <v>0.533145294117647</v>
      </c>
      <c r="Q65" s="23">
        <f t="shared" si="11"/>
        <v>0.9227514705882353</v>
      </c>
      <c r="R65" s="23">
        <f t="shared" si="12"/>
        <v>0.06151676470588234</v>
      </c>
      <c r="S65" s="31">
        <f t="shared" si="13"/>
        <v>3.567972352941176</v>
      </c>
      <c r="T65" s="31">
        <f t="shared" si="14"/>
        <v>1.0703917058823529</v>
      </c>
      <c r="U65" s="23">
        <f t="shared" si="15"/>
        <v>4.638364058823528</v>
      </c>
      <c r="V65" s="23">
        <f t="shared" si="16"/>
        <v>0.32004712005882346</v>
      </c>
      <c r="W65" s="23">
        <f t="shared" si="17"/>
        <v>4.9584111788823515</v>
      </c>
      <c r="X65" s="23">
        <f t="shared" si="18"/>
        <v>1.6858598008199996</v>
      </c>
      <c r="Y65" s="23">
        <f t="shared" si="20"/>
        <v>5.245999027257528</v>
      </c>
      <c r="Z65" s="23">
        <f t="shared" si="21"/>
        <v>11.890270006959879</v>
      </c>
      <c r="AA65" s="23">
        <f t="shared" si="19"/>
        <v>3.567081002087964</v>
      </c>
      <c r="AF65">
        <v>168.3</v>
      </c>
      <c r="AG65">
        <v>1.1</v>
      </c>
    </row>
    <row r="66" spans="1:33" ht="47.25">
      <c r="A66" s="29" t="s">
        <v>143</v>
      </c>
      <c r="B66" s="30" t="s">
        <v>37</v>
      </c>
      <c r="C66" s="28">
        <v>31</v>
      </c>
      <c r="D66" s="34">
        <v>5</v>
      </c>
      <c r="E66" s="28">
        <v>1.73</v>
      </c>
      <c r="F66" s="28">
        <f t="shared" si="2"/>
        <v>53.63</v>
      </c>
      <c r="G66" s="18">
        <v>168.3</v>
      </c>
      <c r="H66" s="23">
        <f t="shared" si="3"/>
        <v>0.3186571598336304</v>
      </c>
      <c r="I66" s="23">
        <v>5.03</v>
      </c>
      <c r="J66" s="23">
        <f t="shared" si="4"/>
        <v>1.602845513963161</v>
      </c>
      <c r="K66" s="18">
        <f t="shared" si="5"/>
        <v>1.1</v>
      </c>
      <c r="L66" s="23">
        <f t="shared" si="6"/>
        <v>1.7631300653594772</v>
      </c>
      <c r="M66" s="23">
        <f t="shared" si="7"/>
        <v>5.289390196078432</v>
      </c>
      <c r="N66" s="23">
        <f t="shared" si="8"/>
        <v>0.8815650326797386</v>
      </c>
      <c r="O66" s="23">
        <f t="shared" si="9"/>
        <v>7.934085294117648</v>
      </c>
      <c r="P66" s="23">
        <f>O66*26/100</f>
        <v>2.062862176470589</v>
      </c>
      <c r="Q66" s="23">
        <f t="shared" si="11"/>
        <v>3.5703383823529418</v>
      </c>
      <c r="R66" s="23">
        <f t="shared" si="12"/>
        <v>0.23802255882352946</v>
      </c>
      <c r="S66" s="31">
        <f t="shared" si="13"/>
        <v>13.805308411764708</v>
      </c>
      <c r="T66" s="31">
        <f t="shared" si="14"/>
        <v>4.141592523529412</v>
      </c>
      <c r="U66" s="23">
        <f t="shared" si="15"/>
        <v>17.94690093529412</v>
      </c>
      <c r="V66" s="23">
        <f t="shared" si="16"/>
        <v>1.2383361645352944</v>
      </c>
      <c r="W66" s="23">
        <f t="shared" si="17"/>
        <v>19.185237099829415</v>
      </c>
      <c r="X66" s="23">
        <f t="shared" si="18"/>
        <v>6.522980613942001</v>
      </c>
      <c r="Y66" s="23">
        <f t="shared" si="20"/>
        <v>20.29798085161952</v>
      </c>
      <c r="Z66" s="23">
        <f t="shared" si="21"/>
        <v>46.00619856539093</v>
      </c>
      <c r="AA66" s="23">
        <f t="shared" si="19"/>
        <v>13.80185956961728</v>
      </c>
      <c r="AF66">
        <v>168.3</v>
      </c>
      <c r="AG66">
        <v>1.1</v>
      </c>
    </row>
    <row r="67" spans="1:33" ht="13.5" customHeight="1">
      <c r="A67" s="29" t="s">
        <v>144</v>
      </c>
      <c r="B67" s="30" t="s">
        <v>38</v>
      </c>
      <c r="C67" s="28">
        <v>31</v>
      </c>
      <c r="D67" s="34">
        <v>5</v>
      </c>
      <c r="E67" s="28">
        <v>1.73</v>
      </c>
      <c r="F67" s="28">
        <f t="shared" si="2"/>
        <v>53.63</v>
      </c>
      <c r="G67" s="18">
        <v>168.3</v>
      </c>
      <c r="H67" s="23">
        <f t="shared" si="3"/>
        <v>0.3186571598336304</v>
      </c>
      <c r="I67" s="23">
        <v>1.09</v>
      </c>
      <c r="J67" s="23">
        <f t="shared" si="4"/>
        <v>0.3473363042186572</v>
      </c>
      <c r="K67" s="18">
        <f t="shared" si="5"/>
        <v>1.1</v>
      </c>
      <c r="L67" s="23">
        <f t="shared" si="6"/>
        <v>0.3820699346405229</v>
      </c>
      <c r="M67" s="23">
        <f t="shared" si="7"/>
        <v>1.146209803921569</v>
      </c>
      <c r="N67" s="23">
        <f t="shared" si="8"/>
        <v>0.19103496732026146</v>
      </c>
      <c r="O67" s="23">
        <f t="shared" si="9"/>
        <v>1.7193147058823532</v>
      </c>
      <c r="P67" s="23">
        <f>O67*26/100</f>
        <v>0.4470218235294119</v>
      </c>
      <c r="Q67" s="23">
        <f t="shared" si="11"/>
        <v>0.773691617647059</v>
      </c>
      <c r="R67" s="23">
        <f t="shared" si="12"/>
        <v>0.0515794411764706</v>
      </c>
      <c r="S67" s="31">
        <f t="shared" si="13"/>
        <v>2.9916075882352953</v>
      </c>
      <c r="T67" s="31">
        <f t="shared" si="14"/>
        <v>0.8974822764705885</v>
      </c>
      <c r="U67" s="23">
        <f t="shared" si="15"/>
        <v>3.889089864705884</v>
      </c>
      <c r="V67" s="23">
        <f t="shared" si="16"/>
        <v>0.268347200664706</v>
      </c>
      <c r="W67" s="23">
        <f t="shared" si="17"/>
        <v>4.15743706537059</v>
      </c>
      <c r="X67" s="23">
        <f t="shared" si="18"/>
        <v>1.4135286022260005</v>
      </c>
      <c r="Y67" s="23">
        <f t="shared" si="20"/>
        <v>4.398568415162083</v>
      </c>
      <c r="Z67" s="23">
        <f t="shared" si="21"/>
        <v>9.969534082758674</v>
      </c>
      <c r="AA67" s="23">
        <f t="shared" si="19"/>
        <v>2.990860224827602</v>
      </c>
      <c r="AF67">
        <v>168.3</v>
      </c>
      <c r="AG67">
        <v>1.1</v>
      </c>
    </row>
    <row r="68" spans="1:33" ht="78.75">
      <c r="A68" s="29" t="s">
        <v>145</v>
      </c>
      <c r="B68" s="30" t="s">
        <v>39</v>
      </c>
      <c r="C68" s="28">
        <v>31</v>
      </c>
      <c r="D68" s="34">
        <v>5</v>
      </c>
      <c r="E68" s="28">
        <v>1.73</v>
      </c>
      <c r="F68" s="28">
        <f t="shared" si="2"/>
        <v>53.63</v>
      </c>
      <c r="G68" s="18">
        <v>168.3</v>
      </c>
      <c r="H68" s="23">
        <f t="shared" si="3"/>
        <v>0.3186571598336304</v>
      </c>
      <c r="I68" s="23">
        <v>3</v>
      </c>
      <c r="J68" s="23">
        <f t="shared" si="4"/>
        <v>0.9559714795008912</v>
      </c>
      <c r="K68" s="18">
        <f t="shared" si="5"/>
        <v>1.1</v>
      </c>
      <c r="L68" s="23">
        <f t="shared" si="6"/>
        <v>1.0515686274509803</v>
      </c>
      <c r="M68" s="23">
        <f t="shared" si="7"/>
        <v>3.154705882352941</v>
      </c>
      <c r="N68" s="23">
        <f t="shared" si="8"/>
        <v>0.5257843137254902</v>
      </c>
      <c r="O68" s="23">
        <f t="shared" si="9"/>
        <v>4.732058823529411</v>
      </c>
      <c r="P68" s="23">
        <f>O68*26/100</f>
        <v>1.2303352941176469</v>
      </c>
      <c r="Q68" s="23">
        <f t="shared" si="11"/>
        <v>2.129426470588235</v>
      </c>
      <c r="R68" s="23">
        <f t="shared" si="12"/>
        <v>0.14196176470588234</v>
      </c>
      <c r="S68" s="31">
        <f t="shared" si="13"/>
        <v>8.233782352941176</v>
      </c>
      <c r="T68" s="31">
        <f t="shared" si="14"/>
        <v>2.470134705882353</v>
      </c>
      <c r="U68" s="23">
        <f t="shared" si="15"/>
        <v>10.70391705882353</v>
      </c>
      <c r="V68" s="23">
        <f t="shared" si="16"/>
        <v>0.7385702770588236</v>
      </c>
      <c r="W68" s="23">
        <f t="shared" si="17"/>
        <v>11.442487335882353</v>
      </c>
      <c r="X68" s="23">
        <f t="shared" si="18"/>
        <v>3.8904456942000003</v>
      </c>
      <c r="Y68" s="23">
        <f t="shared" si="20"/>
        <v>12.106151601363528</v>
      </c>
      <c r="Z68" s="23">
        <f t="shared" si="21"/>
        <v>27.43908463144588</v>
      </c>
      <c r="AA68" s="23">
        <f t="shared" si="19"/>
        <v>8.231725389433764</v>
      </c>
      <c r="AF68">
        <v>168.3</v>
      </c>
      <c r="AG68">
        <v>1.1</v>
      </c>
    </row>
    <row r="69" spans="1:33" ht="47.25">
      <c r="A69" s="29" t="s">
        <v>146</v>
      </c>
      <c r="B69" s="30" t="s">
        <v>40</v>
      </c>
      <c r="C69" s="28">
        <v>31</v>
      </c>
      <c r="D69" s="34">
        <v>4</v>
      </c>
      <c r="E69" s="28">
        <v>1.57</v>
      </c>
      <c r="F69" s="28">
        <f t="shared" si="2"/>
        <v>48.67</v>
      </c>
      <c r="G69" s="18">
        <v>168.3</v>
      </c>
      <c r="H69" s="23">
        <f t="shared" si="3"/>
        <v>0.28918597742127156</v>
      </c>
      <c r="I69" s="23">
        <v>0.8</v>
      </c>
      <c r="J69" s="23">
        <f t="shared" si="4"/>
        <v>0.23134878193701724</v>
      </c>
      <c r="K69" s="18">
        <f t="shared" si="5"/>
        <v>1.1</v>
      </c>
      <c r="L69" s="23">
        <f t="shared" si="6"/>
        <v>0.254483660130719</v>
      </c>
      <c r="M69" s="23">
        <f t="shared" si="7"/>
        <v>0.763450980392157</v>
      </c>
      <c r="N69" s="23">
        <f t="shared" si="8"/>
        <v>0.1272418300653595</v>
      </c>
      <c r="O69" s="23">
        <f t="shared" si="9"/>
        <v>1.1451764705882355</v>
      </c>
      <c r="P69" s="23">
        <f t="shared" si="10"/>
        <v>0.2519388235294118</v>
      </c>
      <c r="Q69" s="23">
        <f t="shared" si="11"/>
        <v>0.5153294117647059</v>
      </c>
      <c r="R69" s="23">
        <f t="shared" si="12"/>
        <v>0.03435529411764707</v>
      </c>
      <c r="S69" s="31">
        <f t="shared" si="13"/>
        <v>1.9468000000000003</v>
      </c>
      <c r="T69" s="31">
        <f t="shared" si="14"/>
        <v>0.5840400000000001</v>
      </c>
      <c r="U69" s="23">
        <f t="shared" si="15"/>
        <v>2.5308400000000004</v>
      </c>
      <c r="V69" s="23">
        <f t="shared" si="16"/>
        <v>0.17462796000000005</v>
      </c>
      <c r="W69" s="23">
        <f t="shared" si="17"/>
        <v>2.7054679600000004</v>
      </c>
      <c r="X69" s="23">
        <f t="shared" si="18"/>
        <v>0.9198591064000001</v>
      </c>
      <c r="Y69" s="23">
        <f t="shared" si="20"/>
        <v>2.8623851016800006</v>
      </c>
      <c r="Z69" s="23">
        <f t="shared" si="21"/>
        <v>6.487712168080002</v>
      </c>
      <c r="AA69" s="23">
        <f t="shared" si="19"/>
        <v>1.9463136504240004</v>
      </c>
      <c r="AF69">
        <v>168.3</v>
      </c>
      <c r="AG69">
        <v>1.1</v>
      </c>
    </row>
    <row r="70" spans="1:33" ht="13.5" customHeight="1">
      <c r="A70" s="29" t="s">
        <v>147</v>
      </c>
      <c r="B70" s="30" t="s">
        <v>148</v>
      </c>
      <c r="C70" s="28">
        <v>31</v>
      </c>
      <c r="D70" s="34">
        <v>4</v>
      </c>
      <c r="E70" s="28">
        <v>1.57</v>
      </c>
      <c r="F70" s="28">
        <f t="shared" si="2"/>
        <v>48.67</v>
      </c>
      <c r="G70" s="18">
        <v>168.3</v>
      </c>
      <c r="H70" s="23">
        <f t="shared" si="3"/>
        <v>0.28918597742127156</v>
      </c>
      <c r="I70" s="23">
        <v>0.32</v>
      </c>
      <c r="J70" s="23">
        <f t="shared" si="4"/>
        <v>0.0925395127748069</v>
      </c>
      <c r="K70" s="18">
        <f t="shared" si="5"/>
        <v>1.1</v>
      </c>
      <c r="L70" s="23">
        <f t="shared" si="6"/>
        <v>0.1017934640522876</v>
      </c>
      <c r="M70" s="23">
        <f t="shared" si="7"/>
        <v>0.3053803921568628</v>
      </c>
      <c r="N70" s="23">
        <f t="shared" si="8"/>
        <v>0.050896732026143796</v>
      </c>
      <c r="O70" s="23">
        <f t="shared" si="9"/>
        <v>0.45807058823529423</v>
      </c>
      <c r="P70" s="23">
        <f t="shared" si="10"/>
        <v>0.10077552941176472</v>
      </c>
      <c r="Q70" s="23">
        <f t="shared" si="11"/>
        <v>0.2061317647058824</v>
      </c>
      <c r="R70" s="23">
        <f t="shared" si="12"/>
        <v>0.013742117647058827</v>
      </c>
      <c r="S70" s="31">
        <f t="shared" si="13"/>
        <v>0.7787200000000002</v>
      </c>
      <c r="T70" s="31">
        <f t="shared" si="14"/>
        <v>0.23361600000000007</v>
      </c>
      <c r="U70" s="23">
        <f t="shared" si="15"/>
        <v>1.0123360000000003</v>
      </c>
      <c r="V70" s="23">
        <f t="shared" si="16"/>
        <v>0.06985118400000002</v>
      </c>
      <c r="W70" s="23">
        <f t="shared" si="17"/>
        <v>1.0821871840000004</v>
      </c>
      <c r="X70" s="23">
        <f t="shared" si="18"/>
        <v>0.36794364256000006</v>
      </c>
      <c r="Y70" s="23">
        <f t="shared" si="20"/>
        <v>1.1449540406720005</v>
      </c>
      <c r="Z70" s="23">
        <f t="shared" si="21"/>
        <v>2.595084867232001</v>
      </c>
      <c r="AA70" s="23">
        <f t="shared" si="19"/>
        <v>0.7785254601696002</v>
      </c>
      <c r="AF70">
        <v>168.3</v>
      </c>
      <c r="AG70">
        <v>1.1</v>
      </c>
    </row>
    <row r="71" spans="1:33" ht="13.5" customHeight="1">
      <c r="A71" s="29" t="s">
        <v>149</v>
      </c>
      <c r="B71" s="30" t="s">
        <v>150</v>
      </c>
      <c r="C71" s="28">
        <v>31</v>
      </c>
      <c r="D71" s="34">
        <v>4</v>
      </c>
      <c r="E71" s="28">
        <v>1.57</v>
      </c>
      <c r="F71" s="28">
        <f t="shared" si="2"/>
        <v>48.67</v>
      </c>
      <c r="G71" s="18">
        <v>168.3</v>
      </c>
      <c r="H71" s="23">
        <f t="shared" si="3"/>
        <v>0.28918597742127156</v>
      </c>
      <c r="I71" s="23">
        <v>0.82</v>
      </c>
      <c r="J71" s="23">
        <f t="shared" si="4"/>
        <v>0.23713250148544265</v>
      </c>
      <c r="K71" s="18">
        <f t="shared" si="5"/>
        <v>1.1</v>
      </c>
      <c r="L71" s="23">
        <f t="shared" si="6"/>
        <v>0.26084575163398693</v>
      </c>
      <c r="M71" s="23">
        <f t="shared" si="7"/>
        <v>0.7825372549019608</v>
      </c>
      <c r="N71" s="23">
        <f t="shared" si="8"/>
        <v>0.13042287581699347</v>
      </c>
      <c r="O71" s="23">
        <f t="shared" si="9"/>
        <v>1.1738058823529411</v>
      </c>
      <c r="P71" s="23">
        <f t="shared" si="10"/>
        <v>0.25823729411764706</v>
      </c>
      <c r="Q71" s="23">
        <f t="shared" si="11"/>
        <v>0.5282126470588235</v>
      </c>
      <c r="R71" s="23">
        <f t="shared" si="12"/>
        <v>0.035214176470588235</v>
      </c>
      <c r="S71" s="31">
        <f t="shared" si="13"/>
        <v>1.9954699999999999</v>
      </c>
      <c r="T71" s="31">
        <f t="shared" si="14"/>
        <v>0.598641</v>
      </c>
      <c r="U71" s="23">
        <f t="shared" si="15"/>
        <v>2.594111</v>
      </c>
      <c r="V71" s="23">
        <f t="shared" si="16"/>
        <v>0.178993659</v>
      </c>
      <c r="W71" s="23">
        <f t="shared" si="17"/>
        <v>2.773104659</v>
      </c>
      <c r="X71" s="23">
        <f t="shared" si="18"/>
        <v>0.9428555840599999</v>
      </c>
      <c r="Y71" s="23">
        <f t="shared" si="20"/>
        <v>2.933944729222</v>
      </c>
      <c r="Z71" s="23">
        <f t="shared" si="21"/>
        <v>6.649904972282</v>
      </c>
      <c r="AA71" s="23">
        <f t="shared" si="19"/>
        <v>1.9949714916846</v>
      </c>
      <c r="AF71">
        <v>168.3</v>
      </c>
      <c r="AG71">
        <v>1.1</v>
      </c>
    </row>
    <row r="72" spans="1:33" ht="78.75">
      <c r="A72" s="29"/>
      <c r="B72" s="30" t="s">
        <v>152</v>
      </c>
      <c r="C72" s="28">
        <v>31</v>
      </c>
      <c r="D72" s="34">
        <v>4</v>
      </c>
      <c r="E72" s="28">
        <v>1.57</v>
      </c>
      <c r="F72" s="28">
        <f t="shared" si="2"/>
        <v>48.67</v>
      </c>
      <c r="G72" s="18">
        <v>168.3</v>
      </c>
      <c r="H72" s="23">
        <f t="shared" si="3"/>
        <v>0.28918597742127156</v>
      </c>
      <c r="I72" s="23">
        <v>0.91</v>
      </c>
      <c r="J72" s="23">
        <f t="shared" si="4"/>
        <v>0.2631592394533571</v>
      </c>
      <c r="K72" s="18">
        <f t="shared" si="5"/>
        <v>1.1</v>
      </c>
      <c r="L72" s="23">
        <f t="shared" si="6"/>
        <v>0.28947516339869284</v>
      </c>
      <c r="M72" s="23">
        <f t="shared" si="7"/>
        <v>0.8684254901960784</v>
      </c>
      <c r="N72" s="23">
        <f t="shared" si="8"/>
        <v>0.14473758169934642</v>
      </c>
      <c r="O72" s="23">
        <f t="shared" si="9"/>
        <v>1.3026382352941175</v>
      </c>
      <c r="P72" s="23">
        <f t="shared" si="10"/>
        <v>0.28658041176470583</v>
      </c>
      <c r="Q72" s="23">
        <f t="shared" si="11"/>
        <v>0.5861872058823528</v>
      </c>
      <c r="R72" s="23">
        <f t="shared" si="12"/>
        <v>0.039079147058823524</v>
      </c>
      <c r="S72" s="31">
        <f t="shared" si="13"/>
        <v>2.2144849999999994</v>
      </c>
      <c r="T72" s="31">
        <f t="shared" si="14"/>
        <v>0.6643454999999999</v>
      </c>
      <c r="U72" s="23">
        <f t="shared" si="15"/>
        <v>2.8788304999999994</v>
      </c>
      <c r="V72" s="23">
        <f t="shared" si="16"/>
        <v>0.19863930449999997</v>
      </c>
      <c r="W72" s="23">
        <f t="shared" si="17"/>
        <v>3.0774698044999993</v>
      </c>
      <c r="X72" s="23">
        <f t="shared" si="18"/>
        <v>1.0463397335299998</v>
      </c>
      <c r="Y72" s="23">
        <f t="shared" si="20"/>
        <v>3.255963053160999</v>
      </c>
      <c r="Z72" s="23">
        <f t="shared" si="21"/>
        <v>7.3797725911909975</v>
      </c>
      <c r="AA72" s="23">
        <f t="shared" si="19"/>
        <v>2.213931777357299</v>
      </c>
      <c r="AF72">
        <v>168.3</v>
      </c>
      <c r="AG72">
        <v>1.1</v>
      </c>
    </row>
    <row r="73" spans="1:33" ht="13.5" customHeight="1">
      <c r="A73" s="29" t="s">
        <v>151</v>
      </c>
      <c r="B73" s="30" t="s">
        <v>153</v>
      </c>
      <c r="C73" s="28">
        <v>31</v>
      </c>
      <c r="D73" s="34">
        <v>4</v>
      </c>
      <c r="E73" s="28">
        <v>1.57</v>
      </c>
      <c r="F73" s="28">
        <f t="shared" si="2"/>
        <v>48.67</v>
      </c>
      <c r="G73" s="18">
        <v>168.3</v>
      </c>
      <c r="H73" s="23">
        <f t="shared" si="3"/>
        <v>0.28918597742127156</v>
      </c>
      <c r="I73" s="23">
        <v>0.35</v>
      </c>
      <c r="J73" s="23">
        <f t="shared" si="4"/>
        <v>0.10121509209744504</v>
      </c>
      <c r="K73" s="18">
        <f t="shared" si="5"/>
        <v>1.1</v>
      </c>
      <c r="L73" s="23">
        <f t="shared" si="6"/>
        <v>0.11133660130718956</v>
      </c>
      <c r="M73" s="23">
        <f t="shared" si="7"/>
        <v>0.33400980392156865</v>
      </c>
      <c r="N73" s="23">
        <f t="shared" si="8"/>
        <v>0.05566830065359478</v>
      </c>
      <c r="O73" s="23">
        <f t="shared" si="9"/>
        <v>0.501014705882353</v>
      </c>
      <c r="P73" s="23">
        <f t="shared" si="10"/>
        <v>0.11022323529411766</v>
      </c>
      <c r="Q73" s="23">
        <f t="shared" si="11"/>
        <v>0.22545661764705882</v>
      </c>
      <c r="R73" s="23">
        <f t="shared" si="12"/>
        <v>0.015030441176470588</v>
      </c>
      <c r="S73" s="31">
        <f t="shared" si="13"/>
        <v>0.8517250000000001</v>
      </c>
      <c r="T73" s="31">
        <f t="shared" si="14"/>
        <v>0.2555175</v>
      </c>
      <c r="U73" s="23">
        <f t="shared" si="15"/>
        <v>1.1072425000000001</v>
      </c>
      <c r="V73" s="23">
        <f t="shared" si="16"/>
        <v>0.07639973250000001</v>
      </c>
      <c r="W73" s="23">
        <f t="shared" si="17"/>
        <v>1.1836422325000002</v>
      </c>
      <c r="X73" s="23">
        <f t="shared" si="18"/>
        <v>0.40243835905</v>
      </c>
      <c r="Y73" s="23">
        <f t="shared" si="20"/>
        <v>1.2522934819850002</v>
      </c>
      <c r="Z73" s="23">
        <f t="shared" si="21"/>
        <v>2.8383740735350003</v>
      </c>
      <c r="AA73" s="23">
        <f t="shared" si="19"/>
        <v>0.8515122220605</v>
      </c>
      <c r="AF73">
        <v>168.3</v>
      </c>
      <c r="AG73">
        <v>1.1</v>
      </c>
    </row>
    <row r="74" spans="1:33" ht="13.5" customHeight="1">
      <c r="A74" s="29"/>
      <c r="B74" s="30" t="s">
        <v>154</v>
      </c>
      <c r="C74" s="28">
        <v>31</v>
      </c>
      <c r="D74" s="34">
        <v>4</v>
      </c>
      <c r="E74" s="28">
        <v>1.57</v>
      </c>
      <c r="F74" s="28">
        <f t="shared" si="2"/>
        <v>48.67</v>
      </c>
      <c r="G74" s="18">
        <v>168.3</v>
      </c>
      <c r="H74" s="23">
        <f t="shared" si="3"/>
        <v>0.28918597742127156</v>
      </c>
      <c r="I74" s="23">
        <v>0.47</v>
      </c>
      <c r="J74" s="23">
        <f t="shared" si="4"/>
        <v>0.13591740938799762</v>
      </c>
      <c r="K74" s="18">
        <f t="shared" si="5"/>
        <v>1.1</v>
      </c>
      <c r="L74" s="23">
        <f t="shared" si="6"/>
        <v>0.1495091503267974</v>
      </c>
      <c r="M74" s="23">
        <f t="shared" si="7"/>
        <v>0.4485274509803922</v>
      </c>
      <c r="N74" s="23">
        <f t="shared" si="8"/>
        <v>0.0747545751633987</v>
      </c>
      <c r="O74" s="23">
        <f t="shared" si="9"/>
        <v>0.6727911764705883</v>
      </c>
      <c r="P74" s="23">
        <f t="shared" si="10"/>
        <v>0.14801405882352942</v>
      </c>
      <c r="Q74" s="23">
        <f t="shared" si="11"/>
        <v>0.3027560294117647</v>
      </c>
      <c r="R74" s="23">
        <f t="shared" si="12"/>
        <v>0.020183735294117645</v>
      </c>
      <c r="S74" s="31">
        <f t="shared" si="13"/>
        <v>1.1437450000000002</v>
      </c>
      <c r="T74" s="31">
        <f t="shared" si="14"/>
        <v>0.3431235000000001</v>
      </c>
      <c r="U74" s="23">
        <f t="shared" si="15"/>
        <v>1.4868685000000004</v>
      </c>
      <c r="V74" s="23">
        <f t="shared" si="16"/>
        <v>0.10259392650000003</v>
      </c>
      <c r="W74" s="23">
        <f t="shared" si="17"/>
        <v>1.5894624265000004</v>
      </c>
      <c r="X74" s="23">
        <f t="shared" si="18"/>
        <v>0.5404172250100001</v>
      </c>
      <c r="Y74" s="23">
        <f t="shared" si="20"/>
        <v>1.6816512472370004</v>
      </c>
      <c r="Z74" s="23">
        <f t="shared" si="21"/>
        <v>3.8115308987470007</v>
      </c>
      <c r="AA74" s="23">
        <f t="shared" si="19"/>
        <v>1.1434592696241002</v>
      </c>
      <c r="AF74">
        <v>168.3</v>
      </c>
      <c r="AG74">
        <v>1.1</v>
      </c>
    </row>
    <row r="75" spans="1:33" ht="33" customHeight="1">
      <c r="A75" s="23" t="s">
        <v>155</v>
      </c>
      <c r="B75" s="30" t="s">
        <v>156</v>
      </c>
      <c r="C75" s="28">
        <v>31</v>
      </c>
      <c r="D75" s="34">
        <v>4</v>
      </c>
      <c r="E75" s="28">
        <v>1.57</v>
      </c>
      <c r="F75" s="28">
        <f t="shared" si="2"/>
        <v>48.67</v>
      </c>
      <c r="G75" s="18">
        <v>168.3</v>
      </c>
      <c r="H75" s="23">
        <f t="shared" si="3"/>
        <v>0.28918597742127156</v>
      </c>
      <c r="I75" s="23">
        <v>0.13</v>
      </c>
      <c r="J75" s="23">
        <f t="shared" si="4"/>
        <v>0.037594177064765304</v>
      </c>
      <c r="K75" s="18">
        <f t="shared" si="5"/>
        <v>1.1</v>
      </c>
      <c r="L75" s="23">
        <f t="shared" si="6"/>
        <v>0.041353594771241835</v>
      </c>
      <c r="M75" s="23">
        <f t="shared" si="7"/>
        <v>0.12406078431372551</v>
      </c>
      <c r="N75" s="23">
        <f t="shared" si="8"/>
        <v>0.020676797385620914</v>
      </c>
      <c r="O75" s="23">
        <f t="shared" si="9"/>
        <v>0.18609117647058826</v>
      </c>
      <c r="P75" s="23">
        <f t="shared" si="10"/>
        <v>0.04094005882352942</v>
      </c>
      <c r="Q75" s="23">
        <f t="shared" si="11"/>
        <v>0.08374102941176473</v>
      </c>
      <c r="R75" s="23">
        <f t="shared" si="12"/>
        <v>0.005582735294117648</v>
      </c>
      <c r="S75" s="31">
        <f t="shared" si="13"/>
        <v>0.316355</v>
      </c>
      <c r="T75" s="31">
        <f t="shared" si="14"/>
        <v>0.0949065</v>
      </c>
      <c r="U75" s="23">
        <f t="shared" si="15"/>
        <v>0.4112615</v>
      </c>
      <c r="V75" s="23">
        <f t="shared" si="16"/>
        <v>0.0283770435</v>
      </c>
      <c r="W75" s="23">
        <f t="shared" si="17"/>
        <v>0.4396385435</v>
      </c>
      <c r="X75" s="23">
        <f t="shared" si="18"/>
        <v>0.14947710478999998</v>
      </c>
      <c r="Y75" s="23">
        <f t="shared" si="20"/>
        <v>0.4651375790229999</v>
      </c>
      <c r="Z75" s="23">
        <f t="shared" si="21"/>
        <v>1.0542532273129999</v>
      </c>
      <c r="AA75" s="23">
        <f t="shared" si="19"/>
        <v>0.31627596819389997</v>
      </c>
      <c r="AF75">
        <v>168.3</v>
      </c>
      <c r="AG75">
        <v>1.1</v>
      </c>
    </row>
    <row r="76" spans="1:33" ht="33.75" customHeight="1">
      <c r="A76" s="23"/>
      <c r="B76" s="30" t="s">
        <v>158</v>
      </c>
      <c r="C76" s="28">
        <v>31</v>
      </c>
      <c r="D76" s="34">
        <v>4</v>
      </c>
      <c r="E76" s="28">
        <v>1.57</v>
      </c>
      <c r="F76" s="28">
        <f t="shared" si="2"/>
        <v>48.67</v>
      </c>
      <c r="G76" s="18">
        <v>168.3</v>
      </c>
      <c r="H76" s="23">
        <f t="shared" si="3"/>
        <v>0.28918597742127156</v>
      </c>
      <c r="I76" s="23">
        <v>0.14</v>
      </c>
      <c r="J76" s="23">
        <f t="shared" si="4"/>
        <v>0.04048603683897802</v>
      </c>
      <c r="K76" s="18">
        <f t="shared" si="5"/>
        <v>1.1</v>
      </c>
      <c r="L76" s="23">
        <f t="shared" si="6"/>
        <v>0.044534640522875826</v>
      </c>
      <c r="M76" s="23">
        <f t="shared" si="7"/>
        <v>0.13360392156862747</v>
      </c>
      <c r="N76" s="23">
        <f t="shared" si="8"/>
        <v>0.022267320261437913</v>
      </c>
      <c r="O76" s="23">
        <f t="shared" si="9"/>
        <v>0.2004058823529412</v>
      </c>
      <c r="P76" s="23">
        <f t="shared" si="10"/>
        <v>0.04408929411764707</v>
      </c>
      <c r="Q76" s="23">
        <f t="shared" si="11"/>
        <v>0.09018264705882353</v>
      </c>
      <c r="R76" s="23">
        <f t="shared" si="12"/>
        <v>0.006012176470588236</v>
      </c>
      <c r="S76" s="31">
        <f t="shared" si="13"/>
        <v>0.34069</v>
      </c>
      <c r="T76" s="31">
        <f t="shared" si="14"/>
        <v>0.10220699999999999</v>
      </c>
      <c r="U76" s="23">
        <f t="shared" si="15"/>
        <v>0.442897</v>
      </c>
      <c r="V76" s="23">
        <f t="shared" si="16"/>
        <v>0.030559893</v>
      </c>
      <c r="W76" s="23">
        <f t="shared" si="17"/>
        <v>0.473456893</v>
      </c>
      <c r="X76" s="23">
        <f t="shared" si="18"/>
        <v>0.16097534362000002</v>
      </c>
      <c r="Y76" s="23">
        <f aca="true" t="shared" si="22" ref="Y76:Y107">W76*105.8/100</f>
        <v>0.5009173927939999</v>
      </c>
      <c r="Z76" s="23">
        <f aca="true" t="shared" si="23" ref="Z76:Z107">SUM(W76:Y76)</f>
        <v>1.135349629414</v>
      </c>
      <c r="AA76" s="23">
        <f t="shared" si="19"/>
        <v>0.3406048888242</v>
      </c>
      <c r="AF76">
        <v>168.3</v>
      </c>
      <c r="AG76">
        <v>1.1</v>
      </c>
    </row>
    <row r="77" spans="1:33" ht="30.75" customHeight="1">
      <c r="A77" s="23"/>
      <c r="B77" s="30" t="s">
        <v>159</v>
      </c>
      <c r="C77" s="28">
        <v>31</v>
      </c>
      <c r="D77" s="34">
        <v>4</v>
      </c>
      <c r="E77" s="28">
        <v>1.57</v>
      </c>
      <c r="F77" s="28">
        <f t="shared" si="2"/>
        <v>48.67</v>
      </c>
      <c r="G77" s="18">
        <v>168.3</v>
      </c>
      <c r="H77" s="23">
        <f t="shared" si="3"/>
        <v>0.28918597742127156</v>
      </c>
      <c r="I77" s="23">
        <v>0.17</v>
      </c>
      <c r="J77" s="23">
        <f t="shared" si="4"/>
        <v>0.04916161616161617</v>
      </c>
      <c r="K77" s="18">
        <f t="shared" si="5"/>
        <v>1.1</v>
      </c>
      <c r="L77" s="23">
        <f t="shared" si="6"/>
        <v>0.054077777777777794</v>
      </c>
      <c r="M77" s="23">
        <f t="shared" si="7"/>
        <v>0.1622333333333334</v>
      </c>
      <c r="N77" s="23">
        <f t="shared" si="8"/>
        <v>0.027038888888888897</v>
      </c>
      <c r="O77" s="23">
        <f t="shared" si="9"/>
        <v>0.24335000000000007</v>
      </c>
      <c r="P77" s="23">
        <f t="shared" si="10"/>
        <v>0.053537000000000015</v>
      </c>
      <c r="Q77" s="23">
        <f t="shared" si="11"/>
        <v>0.10950750000000004</v>
      </c>
      <c r="R77" s="23">
        <f t="shared" si="12"/>
        <v>0.007300500000000002</v>
      </c>
      <c r="S77" s="31">
        <f t="shared" si="13"/>
        <v>0.4136950000000001</v>
      </c>
      <c r="T77" s="31">
        <f t="shared" si="14"/>
        <v>0.12410850000000004</v>
      </c>
      <c r="U77" s="23">
        <f t="shared" si="15"/>
        <v>0.5378035000000001</v>
      </c>
      <c r="V77" s="23">
        <f t="shared" si="16"/>
        <v>0.037108441500000006</v>
      </c>
      <c r="W77" s="23">
        <f t="shared" si="17"/>
        <v>0.5749119415000001</v>
      </c>
      <c r="X77" s="23">
        <f t="shared" si="18"/>
        <v>0.19547006011000004</v>
      </c>
      <c r="Y77" s="23">
        <f t="shared" si="22"/>
        <v>0.6082568341070002</v>
      </c>
      <c r="Z77" s="23">
        <f t="shared" si="23"/>
        <v>1.3786388357170003</v>
      </c>
      <c r="AA77" s="23">
        <f t="shared" si="19"/>
        <v>0.41359165071510007</v>
      </c>
      <c r="AF77">
        <v>168.3</v>
      </c>
      <c r="AG77">
        <v>1.1</v>
      </c>
    </row>
    <row r="78" spans="1:33" ht="47.25">
      <c r="A78" s="23" t="s">
        <v>157</v>
      </c>
      <c r="B78" s="30" t="s">
        <v>160</v>
      </c>
      <c r="C78" s="28">
        <v>31</v>
      </c>
      <c r="D78" s="34">
        <v>4</v>
      </c>
      <c r="E78" s="28">
        <v>1.57</v>
      </c>
      <c r="F78" s="28">
        <f aca="true" t="shared" si="24" ref="F78:F141">C78*E78</f>
        <v>48.67</v>
      </c>
      <c r="G78" s="18">
        <v>168.3</v>
      </c>
      <c r="H78" s="23">
        <f aca="true" t="shared" si="25" ref="H78:H141">F78/G78</f>
        <v>0.28918597742127156</v>
      </c>
      <c r="I78" s="23">
        <v>0.02</v>
      </c>
      <c r="J78" s="23">
        <f aca="true" t="shared" si="26" ref="J78:J141">H78*I78</f>
        <v>0.0057837195484254315</v>
      </c>
      <c r="K78" s="18">
        <f aca="true" t="shared" si="27" ref="K78:K141">AG78</f>
        <v>1.1</v>
      </c>
      <c r="L78" s="23">
        <f aca="true" t="shared" si="28" ref="L78:L141">J78*K78</f>
        <v>0.006362091503267975</v>
      </c>
      <c r="M78" s="23">
        <f aca="true" t="shared" si="29" ref="M78:M141">L78*300/100</f>
        <v>0.019086274509803925</v>
      </c>
      <c r="N78" s="23">
        <f aca="true" t="shared" si="30" ref="N78:N141">L78*50/100</f>
        <v>0.0031810457516339872</v>
      </c>
      <c r="O78" s="23">
        <f aca="true" t="shared" si="31" ref="O78:O141">M78+N78+L78</f>
        <v>0.02862941176470589</v>
      </c>
      <c r="P78" s="23">
        <f aca="true" t="shared" si="32" ref="P78:P141">O78*22/100</f>
        <v>0.006298470588235295</v>
      </c>
      <c r="Q78" s="23">
        <f aca="true" t="shared" si="33" ref="Q78:Q141">O78*45/100</f>
        <v>0.01288323529411765</v>
      </c>
      <c r="R78" s="23">
        <f aca="true" t="shared" si="34" ref="R78:R141">O78*3/100</f>
        <v>0.0008588823529411767</v>
      </c>
      <c r="S78" s="31">
        <f aca="true" t="shared" si="35" ref="S78:S141">O78+P78+Q78+R78</f>
        <v>0.04867000000000001</v>
      </c>
      <c r="T78" s="31">
        <f aca="true" t="shared" si="36" ref="T78:T141">S78*30/100</f>
        <v>0.014601000000000005</v>
      </c>
      <c r="U78" s="23">
        <f aca="true" t="shared" si="37" ref="U78:U141">S78+T78</f>
        <v>0.06327100000000002</v>
      </c>
      <c r="V78" s="23">
        <f aca="true" t="shared" si="38" ref="V78:V141">U78*6.9/100</f>
        <v>0.0043656990000000015</v>
      </c>
      <c r="W78" s="23">
        <f aca="true" t="shared" si="39" ref="W78:W141">U78+V78</f>
        <v>0.06763669900000002</v>
      </c>
      <c r="X78" s="23">
        <f aca="true" t="shared" si="40" ref="X78:X141">W78*34/100</f>
        <v>0.022996477660000004</v>
      </c>
      <c r="Y78" s="23">
        <f t="shared" si="22"/>
        <v>0.07155962754200003</v>
      </c>
      <c r="Z78" s="23">
        <f t="shared" si="23"/>
        <v>0.16219280420200005</v>
      </c>
      <c r="AA78" s="23">
        <f aca="true" t="shared" si="41" ref="AA78:AA141">Z78*30/100</f>
        <v>0.048657841260600014</v>
      </c>
      <c r="AF78">
        <v>168.3</v>
      </c>
      <c r="AG78">
        <v>1.1</v>
      </c>
    </row>
    <row r="79" spans="1:33" ht="32.25" customHeight="1">
      <c r="A79" s="23" t="s">
        <v>161</v>
      </c>
      <c r="B79" s="30" t="s">
        <v>162</v>
      </c>
      <c r="C79" s="28">
        <v>31</v>
      </c>
      <c r="D79" s="34">
        <v>4</v>
      </c>
      <c r="E79" s="28">
        <v>1.57</v>
      </c>
      <c r="F79" s="28">
        <f t="shared" si="24"/>
        <v>48.67</v>
      </c>
      <c r="G79" s="18">
        <v>168.3</v>
      </c>
      <c r="H79" s="23">
        <f t="shared" si="25"/>
        <v>0.28918597742127156</v>
      </c>
      <c r="I79" s="23">
        <v>18.29</v>
      </c>
      <c r="J79" s="23">
        <f t="shared" si="26"/>
        <v>5.289211527035056</v>
      </c>
      <c r="K79" s="18">
        <f t="shared" si="27"/>
        <v>1.1</v>
      </c>
      <c r="L79" s="23">
        <f t="shared" si="28"/>
        <v>5.818132679738563</v>
      </c>
      <c r="M79" s="23">
        <f t="shared" si="29"/>
        <v>17.454398039215686</v>
      </c>
      <c r="N79" s="23">
        <f t="shared" si="30"/>
        <v>2.9090663398692813</v>
      </c>
      <c r="O79" s="23">
        <f t="shared" si="31"/>
        <v>26.181597058823527</v>
      </c>
      <c r="P79" s="23">
        <f t="shared" si="32"/>
        <v>5.759951352941176</v>
      </c>
      <c r="Q79" s="23">
        <f t="shared" si="33"/>
        <v>11.781718676470586</v>
      </c>
      <c r="R79" s="23">
        <f t="shared" si="34"/>
        <v>0.7854479117647059</v>
      </c>
      <c r="S79" s="31">
        <f t="shared" si="35"/>
        <v>44.508714999999995</v>
      </c>
      <c r="T79" s="31">
        <f t="shared" si="36"/>
        <v>13.3526145</v>
      </c>
      <c r="U79" s="23">
        <f t="shared" si="37"/>
        <v>57.8613295</v>
      </c>
      <c r="V79" s="23">
        <f t="shared" si="38"/>
        <v>3.9924317355</v>
      </c>
      <c r="W79" s="23">
        <f t="shared" si="39"/>
        <v>61.853761235499995</v>
      </c>
      <c r="X79" s="23">
        <f t="shared" si="40"/>
        <v>21.03027882007</v>
      </c>
      <c r="Y79" s="23">
        <f t="shared" si="22"/>
        <v>65.441279387159</v>
      </c>
      <c r="Z79" s="23">
        <f t="shared" si="23"/>
        <v>148.32531944272898</v>
      </c>
      <c r="AA79" s="23">
        <f t="shared" si="41"/>
        <v>44.497595832818696</v>
      </c>
      <c r="AF79">
        <v>168.3</v>
      </c>
      <c r="AG79">
        <v>1.1</v>
      </c>
    </row>
    <row r="80" spans="1:33" ht="13.5" customHeight="1">
      <c r="A80" s="23" t="s">
        <v>163</v>
      </c>
      <c r="B80" s="30" t="s">
        <v>164</v>
      </c>
      <c r="C80" s="28">
        <v>31</v>
      </c>
      <c r="D80" s="34">
        <v>4</v>
      </c>
      <c r="E80" s="28">
        <v>1.57</v>
      </c>
      <c r="F80" s="28">
        <f t="shared" si="24"/>
        <v>48.67</v>
      </c>
      <c r="G80" s="18">
        <v>168.3</v>
      </c>
      <c r="H80" s="23">
        <f t="shared" si="25"/>
        <v>0.28918597742127156</v>
      </c>
      <c r="I80" s="23">
        <v>0.52</v>
      </c>
      <c r="J80" s="23">
        <f t="shared" si="26"/>
        <v>0.15037670825906121</v>
      </c>
      <c r="K80" s="18">
        <f t="shared" si="27"/>
        <v>1.1</v>
      </c>
      <c r="L80" s="23">
        <f t="shared" si="28"/>
        <v>0.16541437908496734</v>
      </c>
      <c r="M80" s="23">
        <f t="shared" si="29"/>
        <v>0.49624313725490204</v>
      </c>
      <c r="N80" s="23">
        <f t="shared" si="30"/>
        <v>0.08270718954248366</v>
      </c>
      <c r="O80" s="23">
        <f t="shared" si="31"/>
        <v>0.744364705882353</v>
      </c>
      <c r="P80" s="23">
        <f t="shared" si="32"/>
        <v>0.16376023529411768</v>
      </c>
      <c r="Q80" s="23">
        <f t="shared" si="33"/>
        <v>0.3349641176470589</v>
      </c>
      <c r="R80" s="23">
        <f t="shared" si="34"/>
        <v>0.02233094117647059</v>
      </c>
      <c r="S80" s="31">
        <f t="shared" si="35"/>
        <v>1.26542</v>
      </c>
      <c r="T80" s="31">
        <f t="shared" si="36"/>
        <v>0.379626</v>
      </c>
      <c r="U80" s="23">
        <f t="shared" si="37"/>
        <v>1.645046</v>
      </c>
      <c r="V80" s="23">
        <f t="shared" si="38"/>
        <v>0.113508174</v>
      </c>
      <c r="W80" s="23">
        <f t="shared" si="39"/>
        <v>1.758554174</v>
      </c>
      <c r="X80" s="23">
        <f t="shared" si="40"/>
        <v>0.5979084191599999</v>
      </c>
      <c r="Y80" s="23">
        <f t="shared" si="22"/>
        <v>1.8605503160919996</v>
      </c>
      <c r="Z80" s="23">
        <f t="shared" si="23"/>
        <v>4.2170129092519995</v>
      </c>
      <c r="AA80" s="23">
        <f t="shared" si="41"/>
        <v>1.2651038727755999</v>
      </c>
      <c r="AF80">
        <v>168.3</v>
      </c>
      <c r="AG80">
        <v>1.1</v>
      </c>
    </row>
    <row r="81" spans="1:33" ht="78.75">
      <c r="A81" s="23"/>
      <c r="B81" s="30" t="s">
        <v>166</v>
      </c>
      <c r="C81" s="28">
        <v>31</v>
      </c>
      <c r="D81" s="34">
        <v>4</v>
      </c>
      <c r="E81" s="28">
        <v>1.57</v>
      </c>
      <c r="F81" s="28">
        <f t="shared" si="24"/>
        <v>48.67</v>
      </c>
      <c r="G81" s="18">
        <v>168.3</v>
      </c>
      <c r="H81" s="23">
        <f t="shared" si="25"/>
        <v>0.28918597742127156</v>
      </c>
      <c r="I81" s="23">
        <v>1.15</v>
      </c>
      <c r="J81" s="23">
        <f t="shared" si="26"/>
        <v>0.33256387403446225</v>
      </c>
      <c r="K81" s="18">
        <f t="shared" si="27"/>
        <v>1.1</v>
      </c>
      <c r="L81" s="23">
        <f t="shared" si="28"/>
        <v>0.3658202614379085</v>
      </c>
      <c r="M81" s="23">
        <f t="shared" si="29"/>
        <v>1.0974607843137256</v>
      </c>
      <c r="N81" s="23">
        <f t="shared" si="30"/>
        <v>0.1829101307189543</v>
      </c>
      <c r="O81" s="23">
        <f t="shared" si="31"/>
        <v>1.6461911764705883</v>
      </c>
      <c r="P81" s="23">
        <f t="shared" si="32"/>
        <v>0.3621620588235295</v>
      </c>
      <c r="Q81" s="23">
        <f t="shared" si="33"/>
        <v>0.7407860294117647</v>
      </c>
      <c r="R81" s="23">
        <f t="shared" si="34"/>
        <v>0.04938573529411765</v>
      </c>
      <c r="S81" s="31">
        <f t="shared" si="35"/>
        <v>2.798525</v>
      </c>
      <c r="T81" s="31">
        <f t="shared" si="36"/>
        <v>0.8395575000000001</v>
      </c>
      <c r="U81" s="23">
        <f t="shared" si="37"/>
        <v>3.6380825000000003</v>
      </c>
      <c r="V81" s="23">
        <f t="shared" si="38"/>
        <v>0.25102769250000007</v>
      </c>
      <c r="W81" s="23">
        <f t="shared" si="39"/>
        <v>3.8891101925000005</v>
      </c>
      <c r="X81" s="23">
        <f t="shared" si="40"/>
        <v>1.3222974654500002</v>
      </c>
      <c r="Y81" s="23">
        <f t="shared" si="22"/>
        <v>4.114678583665</v>
      </c>
      <c r="Z81" s="23">
        <f t="shared" si="23"/>
        <v>9.326086241615002</v>
      </c>
      <c r="AA81" s="23">
        <f t="shared" si="41"/>
        <v>2.7978258724845007</v>
      </c>
      <c r="AF81">
        <v>168.3</v>
      </c>
      <c r="AG81">
        <v>1.1</v>
      </c>
    </row>
    <row r="82" spans="1:33" ht="63">
      <c r="A82" s="23" t="s">
        <v>165</v>
      </c>
      <c r="B82" s="30" t="s">
        <v>168</v>
      </c>
      <c r="C82" s="28">
        <v>31</v>
      </c>
      <c r="D82" s="34">
        <v>4</v>
      </c>
      <c r="E82" s="28">
        <v>1.57</v>
      </c>
      <c r="F82" s="28">
        <f t="shared" si="24"/>
        <v>48.67</v>
      </c>
      <c r="G82" s="18">
        <v>168.3</v>
      </c>
      <c r="H82" s="23">
        <f t="shared" si="25"/>
        <v>0.28918597742127156</v>
      </c>
      <c r="I82" s="23">
        <v>0.47</v>
      </c>
      <c r="J82" s="23">
        <f t="shared" si="26"/>
        <v>0.13591740938799762</v>
      </c>
      <c r="K82" s="18">
        <f t="shared" si="27"/>
        <v>1.1</v>
      </c>
      <c r="L82" s="23">
        <f t="shared" si="28"/>
        <v>0.1495091503267974</v>
      </c>
      <c r="M82" s="23">
        <f t="shared" si="29"/>
        <v>0.4485274509803922</v>
      </c>
      <c r="N82" s="23">
        <f t="shared" si="30"/>
        <v>0.0747545751633987</v>
      </c>
      <c r="O82" s="23">
        <f t="shared" si="31"/>
        <v>0.6727911764705883</v>
      </c>
      <c r="P82" s="23">
        <f t="shared" si="32"/>
        <v>0.14801405882352942</v>
      </c>
      <c r="Q82" s="23">
        <f t="shared" si="33"/>
        <v>0.3027560294117647</v>
      </c>
      <c r="R82" s="23">
        <f t="shared" si="34"/>
        <v>0.020183735294117645</v>
      </c>
      <c r="S82" s="31">
        <f t="shared" si="35"/>
        <v>1.1437450000000002</v>
      </c>
      <c r="T82" s="31">
        <f t="shared" si="36"/>
        <v>0.3431235000000001</v>
      </c>
      <c r="U82" s="23">
        <f t="shared" si="37"/>
        <v>1.4868685000000004</v>
      </c>
      <c r="V82" s="23">
        <f t="shared" si="38"/>
        <v>0.10259392650000003</v>
      </c>
      <c r="W82" s="23">
        <f t="shared" si="39"/>
        <v>1.5894624265000004</v>
      </c>
      <c r="X82" s="23">
        <f t="shared" si="40"/>
        <v>0.5404172250100001</v>
      </c>
      <c r="Y82" s="23">
        <f t="shared" si="22"/>
        <v>1.6816512472370004</v>
      </c>
      <c r="Z82" s="23">
        <f t="shared" si="23"/>
        <v>3.8115308987470007</v>
      </c>
      <c r="AA82" s="23">
        <f t="shared" si="41"/>
        <v>1.1434592696241002</v>
      </c>
      <c r="AF82">
        <v>168.3</v>
      </c>
      <c r="AG82">
        <v>1.1</v>
      </c>
    </row>
    <row r="83" spans="1:33" ht="63">
      <c r="A83" s="23"/>
      <c r="B83" s="30" t="s">
        <v>169</v>
      </c>
      <c r="C83" s="28">
        <v>31</v>
      </c>
      <c r="D83" s="34">
        <v>4</v>
      </c>
      <c r="E83" s="28">
        <v>1.57</v>
      </c>
      <c r="F83" s="28">
        <f t="shared" si="24"/>
        <v>48.67</v>
      </c>
      <c r="G83" s="18">
        <v>168.3</v>
      </c>
      <c r="H83" s="23">
        <f t="shared" si="25"/>
        <v>0.28918597742127156</v>
      </c>
      <c r="I83" s="23">
        <v>0.84</v>
      </c>
      <c r="J83" s="23">
        <f t="shared" si="26"/>
        <v>0.2429162210338681</v>
      </c>
      <c r="K83" s="18">
        <f t="shared" si="27"/>
        <v>1.1</v>
      </c>
      <c r="L83" s="23">
        <f t="shared" si="28"/>
        <v>0.26720784313725493</v>
      </c>
      <c r="M83" s="23">
        <f t="shared" si="29"/>
        <v>0.8016235294117648</v>
      </c>
      <c r="N83" s="23">
        <f t="shared" si="30"/>
        <v>0.13360392156862747</v>
      </c>
      <c r="O83" s="23">
        <f t="shared" si="31"/>
        <v>1.2024352941176473</v>
      </c>
      <c r="P83" s="23">
        <f t="shared" si="32"/>
        <v>0.26453576470588236</v>
      </c>
      <c r="Q83" s="23">
        <f t="shared" si="33"/>
        <v>0.5410958823529413</v>
      </c>
      <c r="R83" s="23">
        <f t="shared" si="34"/>
        <v>0.03607305882352942</v>
      </c>
      <c r="S83" s="31">
        <f t="shared" si="35"/>
        <v>2.0441400000000005</v>
      </c>
      <c r="T83" s="31">
        <f t="shared" si="36"/>
        <v>0.6132420000000002</v>
      </c>
      <c r="U83" s="23">
        <f t="shared" si="37"/>
        <v>2.6573820000000006</v>
      </c>
      <c r="V83" s="23">
        <f t="shared" si="38"/>
        <v>0.18335935800000006</v>
      </c>
      <c r="W83" s="23">
        <f t="shared" si="39"/>
        <v>2.8407413580000007</v>
      </c>
      <c r="X83" s="23">
        <f t="shared" si="40"/>
        <v>0.9658520617200003</v>
      </c>
      <c r="Y83" s="23">
        <f t="shared" si="22"/>
        <v>3.0055043567640007</v>
      </c>
      <c r="Z83" s="23">
        <f t="shared" si="23"/>
        <v>6.812097776484002</v>
      </c>
      <c r="AA83" s="23">
        <f t="shared" si="41"/>
        <v>2.043629332945201</v>
      </c>
      <c r="AF83">
        <v>168.3</v>
      </c>
      <c r="AG83">
        <v>1.1</v>
      </c>
    </row>
    <row r="84" spans="1:33" ht="13.5" customHeight="1">
      <c r="A84" s="23" t="s">
        <v>167</v>
      </c>
      <c r="B84" s="30" t="s">
        <v>170</v>
      </c>
      <c r="C84" s="28">
        <v>31</v>
      </c>
      <c r="D84" s="34">
        <v>3</v>
      </c>
      <c r="E84" s="28">
        <v>1.35</v>
      </c>
      <c r="F84" s="28">
        <f t="shared" si="24"/>
        <v>41.85</v>
      </c>
      <c r="G84" s="18">
        <v>168.3</v>
      </c>
      <c r="H84" s="23">
        <f t="shared" si="25"/>
        <v>0.24866310160427807</v>
      </c>
      <c r="I84" s="23">
        <v>0.44</v>
      </c>
      <c r="J84" s="23">
        <f t="shared" si="26"/>
        <v>0.10941176470588235</v>
      </c>
      <c r="K84" s="18">
        <f t="shared" si="27"/>
        <v>1.1</v>
      </c>
      <c r="L84" s="23">
        <f t="shared" si="28"/>
        <v>0.1203529411764706</v>
      </c>
      <c r="M84" s="23">
        <f t="shared" si="29"/>
        <v>0.3610588235294118</v>
      </c>
      <c r="N84" s="23">
        <f t="shared" si="30"/>
        <v>0.0601764705882353</v>
      </c>
      <c r="O84" s="23">
        <f t="shared" si="31"/>
        <v>0.5415882352941177</v>
      </c>
      <c r="P84" s="23">
        <f>O84*18/100</f>
        <v>0.09748588235294119</v>
      </c>
      <c r="Q84" s="23">
        <f t="shared" si="33"/>
        <v>0.24371470588235297</v>
      </c>
      <c r="R84" s="23">
        <f t="shared" si="34"/>
        <v>0.01624764705882353</v>
      </c>
      <c r="S84" s="31">
        <f t="shared" si="35"/>
        <v>0.8990364705882354</v>
      </c>
      <c r="T84" s="31">
        <f t="shared" si="36"/>
        <v>0.26971094117647065</v>
      </c>
      <c r="U84" s="23">
        <f t="shared" si="37"/>
        <v>1.168747411764706</v>
      </c>
      <c r="V84" s="23">
        <f t="shared" si="38"/>
        <v>0.08064357141176473</v>
      </c>
      <c r="W84" s="23">
        <f t="shared" si="39"/>
        <v>1.249390983176471</v>
      </c>
      <c r="X84" s="23">
        <f t="shared" si="40"/>
        <v>0.42479293428000015</v>
      </c>
      <c r="Y84" s="23">
        <f t="shared" si="22"/>
        <v>1.321855660200706</v>
      </c>
      <c r="Z84" s="23">
        <f t="shared" si="23"/>
        <v>2.996039577657177</v>
      </c>
      <c r="AA84" s="23">
        <f t="shared" si="41"/>
        <v>0.8988118732971531</v>
      </c>
      <c r="AF84">
        <v>168.3</v>
      </c>
      <c r="AG84">
        <v>1.1</v>
      </c>
    </row>
    <row r="85" spans="1:33" ht="78.75">
      <c r="A85" s="23"/>
      <c r="B85" s="30" t="s">
        <v>171</v>
      </c>
      <c r="C85" s="28">
        <v>31</v>
      </c>
      <c r="D85" s="34">
        <v>3</v>
      </c>
      <c r="E85" s="28">
        <v>1.35</v>
      </c>
      <c r="F85" s="28">
        <f t="shared" si="24"/>
        <v>41.85</v>
      </c>
      <c r="G85" s="18">
        <v>168.3</v>
      </c>
      <c r="H85" s="23">
        <f t="shared" si="25"/>
        <v>0.24866310160427807</v>
      </c>
      <c r="I85" s="23">
        <v>0.53</v>
      </c>
      <c r="J85" s="23">
        <f t="shared" si="26"/>
        <v>0.1317914438502674</v>
      </c>
      <c r="K85" s="18">
        <f t="shared" si="27"/>
        <v>1.1</v>
      </c>
      <c r="L85" s="23">
        <f t="shared" si="28"/>
        <v>0.14497058823529416</v>
      </c>
      <c r="M85" s="23">
        <f t="shared" si="29"/>
        <v>0.4349117647058825</v>
      </c>
      <c r="N85" s="23">
        <f t="shared" si="30"/>
        <v>0.07248529411764708</v>
      </c>
      <c r="O85" s="23">
        <f t="shared" si="31"/>
        <v>0.6523676470588238</v>
      </c>
      <c r="P85" s="23">
        <f>O85*18/100</f>
        <v>0.11742617647058828</v>
      </c>
      <c r="Q85" s="23">
        <f t="shared" si="33"/>
        <v>0.2935654411764707</v>
      </c>
      <c r="R85" s="23">
        <f t="shared" si="34"/>
        <v>0.019571029411764713</v>
      </c>
      <c r="S85" s="31">
        <f t="shared" si="35"/>
        <v>1.0829302941176475</v>
      </c>
      <c r="T85" s="31">
        <f t="shared" si="36"/>
        <v>0.3248790882352942</v>
      </c>
      <c r="U85" s="23">
        <f t="shared" si="37"/>
        <v>1.4078093823529416</v>
      </c>
      <c r="V85" s="23">
        <f t="shared" si="38"/>
        <v>0.09713884738235297</v>
      </c>
      <c r="W85" s="23">
        <f t="shared" si="39"/>
        <v>1.5049482297352945</v>
      </c>
      <c r="X85" s="23">
        <f t="shared" si="40"/>
        <v>0.5116823981100002</v>
      </c>
      <c r="Y85" s="23">
        <f t="shared" si="22"/>
        <v>1.5922352270599416</v>
      </c>
      <c r="Z85" s="23">
        <f t="shared" si="23"/>
        <v>3.608865854905236</v>
      </c>
      <c r="AA85" s="23">
        <f t="shared" si="41"/>
        <v>1.082659756471571</v>
      </c>
      <c r="AF85">
        <v>168.3</v>
      </c>
      <c r="AG85">
        <v>1.1</v>
      </c>
    </row>
    <row r="86" spans="1:33" ht="13.5" customHeight="1">
      <c r="A86" s="23" t="s">
        <v>172</v>
      </c>
      <c r="B86" s="30" t="s">
        <v>173</v>
      </c>
      <c r="C86" s="28">
        <v>31</v>
      </c>
      <c r="D86" s="34">
        <v>4</v>
      </c>
      <c r="E86" s="28">
        <v>1.57</v>
      </c>
      <c r="F86" s="28">
        <f t="shared" si="24"/>
        <v>48.67</v>
      </c>
      <c r="G86" s="18">
        <v>168.3</v>
      </c>
      <c r="H86" s="23">
        <f t="shared" si="25"/>
        <v>0.28918597742127156</v>
      </c>
      <c r="I86" s="23">
        <v>0.71</v>
      </c>
      <c r="J86" s="23">
        <f t="shared" si="26"/>
        <v>0.2053220439691028</v>
      </c>
      <c r="K86" s="18">
        <f t="shared" si="27"/>
        <v>1.1</v>
      </c>
      <c r="L86" s="23">
        <f t="shared" si="28"/>
        <v>0.22585424836601312</v>
      </c>
      <c r="M86" s="23">
        <f t="shared" si="29"/>
        <v>0.6775627450980393</v>
      </c>
      <c r="N86" s="23">
        <f t="shared" si="30"/>
        <v>0.11292712418300656</v>
      </c>
      <c r="O86" s="23">
        <f t="shared" si="31"/>
        <v>1.016344117647059</v>
      </c>
      <c r="P86" s="23">
        <f t="shared" si="32"/>
        <v>0.22359570588235297</v>
      </c>
      <c r="Q86" s="23">
        <f t="shared" si="33"/>
        <v>0.4573548529411765</v>
      </c>
      <c r="R86" s="23">
        <f t="shared" si="34"/>
        <v>0.030490323529411768</v>
      </c>
      <c r="S86" s="31">
        <f t="shared" si="35"/>
        <v>1.7277850000000001</v>
      </c>
      <c r="T86" s="31">
        <f t="shared" si="36"/>
        <v>0.5183355000000001</v>
      </c>
      <c r="U86" s="23">
        <f t="shared" si="37"/>
        <v>2.2461205</v>
      </c>
      <c r="V86" s="23">
        <f t="shared" si="38"/>
        <v>0.1549823145</v>
      </c>
      <c r="W86" s="23">
        <f t="shared" si="39"/>
        <v>2.4011028144999997</v>
      </c>
      <c r="X86" s="23">
        <f t="shared" si="40"/>
        <v>0.81637495693</v>
      </c>
      <c r="Y86" s="23">
        <f t="shared" si="22"/>
        <v>2.5403667777409997</v>
      </c>
      <c r="Z86" s="23">
        <f t="shared" si="23"/>
        <v>5.757844549170999</v>
      </c>
      <c r="AA86" s="23">
        <f t="shared" si="41"/>
        <v>1.7273533647512997</v>
      </c>
      <c r="AF86">
        <v>168.3</v>
      </c>
      <c r="AG86">
        <v>1.1</v>
      </c>
    </row>
    <row r="87" spans="1:33" ht="63">
      <c r="A87" s="23" t="s">
        <v>174</v>
      </c>
      <c r="B87" s="30" t="s">
        <v>175</v>
      </c>
      <c r="C87" s="28">
        <v>31</v>
      </c>
      <c r="D87" s="34">
        <v>4</v>
      </c>
      <c r="E87" s="28">
        <v>1.57</v>
      </c>
      <c r="F87" s="28">
        <f t="shared" si="24"/>
        <v>48.67</v>
      </c>
      <c r="G87" s="18">
        <v>168.3</v>
      </c>
      <c r="H87" s="23">
        <f t="shared" si="25"/>
        <v>0.28918597742127156</v>
      </c>
      <c r="I87" s="23">
        <v>1.63</v>
      </c>
      <c r="J87" s="23">
        <f t="shared" si="26"/>
        <v>0.4713731431966726</v>
      </c>
      <c r="K87" s="18">
        <f t="shared" si="27"/>
        <v>1.1</v>
      </c>
      <c r="L87" s="23">
        <f t="shared" si="28"/>
        <v>0.51851045751634</v>
      </c>
      <c r="M87" s="23">
        <f t="shared" si="29"/>
        <v>1.55553137254902</v>
      </c>
      <c r="N87" s="23">
        <f t="shared" si="30"/>
        <v>0.25925522875817</v>
      </c>
      <c r="O87" s="23">
        <f t="shared" si="31"/>
        <v>2.33329705882353</v>
      </c>
      <c r="P87" s="23">
        <f t="shared" si="32"/>
        <v>0.5133253529411766</v>
      </c>
      <c r="Q87" s="23">
        <f t="shared" si="33"/>
        <v>1.0499836764705885</v>
      </c>
      <c r="R87" s="23">
        <f t="shared" si="34"/>
        <v>0.0699989117647059</v>
      </c>
      <c r="S87" s="31">
        <f t="shared" si="35"/>
        <v>3.9666050000000013</v>
      </c>
      <c r="T87" s="31">
        <f t="shared" si="36"/>
        <v>1.1899815000000005</v>
      </c>
      <c r="U87" s="23">
        <f t="shared" si="37"/>
        <v>5.156586500000001</v>
      </c>
      <c r="V87" s="23">
        <f t="shared" si="38"/>
        <v>0.3558044685000001</v>
      </c>
      <c r="W87" s="23">
        <f t="shared" si="39"/>
        <v>5.512390968500001</v>
      </c>
      <c r="X87" s="23">
        <f t="shared" si="40"/>
        <v>1.8742129292900003</v>
      </c>
      <c r="Y87" s="23">
        <f t="shared" si="22"/>
        <v>5.832109644673</v>
      </c>
      <c r="Z87" s="23">
        <f t="shared" si="23"/>
        <v>13.218713542463002</v>
      </c>
      <c r="AA87" s="23">
        <f t="shared" si="41"/>
        <v>3.9656140627389003</v>
      </c>
      <c r="AF87">
        <v>168.3</v>
      </c>
      <c r="AG87">
        <v>1.1</v>
      </c>
    </row>
    <row r="88" spans="1:33" ht="13.5" customHeight="1">
      <c r="A88" s="23" t="s">
        <v>177</v>
      </c>
      <c r="B88" s="30" t="s">
        <v>176</v>
      </c>
      <c r="C88" s="28">
        <v>31</v>
      </c>
      <c r="D88" s="34">
        <v>4</v>
      </c>
      <c r="E88" s="28">
        <v>1.57</v>
      </c>
      <c r="F88" s="28">
        <f t="shared" si="24"/>
        <v>48.67</v>
      </c>
      <c r="G88" s="18">
        <v>168.3</v>
      </c>
      <c r="H88" s="23">
        <f t="shared" si="25"/>
        <v>0.28918597742127156</v>
      </c>
      <c r="I88" s="23">
        <v>1.55</v>
      </c>
      <c r="J88" s="23">
        <f t="shared" si="26"/>
        <v>0.4482382650029709</v>
      </c>
      <c r="K88" s="18">
        <f t="shared" si="27"/>
        <v>1.1</v>
      </c>
      <c r="L88" s="23">
        <f t="shared" si="28"/>
        <v>0.4930620915032681</v>
      </c>
      <c r="M88" s="23">
        <f t="shared" si="29"/>
        <v>1.479186274509804</v>
      </c>
      <c r="N88" s="23">
        <f t="shared" si="30"/>
        <v>0.24653104575163404</v>
      </c>
      <c r="O88" s="23">
        <f t="shared" si="31"/>
        <v>2.2187794117647064</v>
      </c>
      <c r="P88" s="23">
        <f t="shared" si="32"/>
        <v>0.48813147058823536</v>
      </c>
      <c r="Q88" s="23">
        <f t="shared" si="33"/>
        <v>0.9984507352941179</v>
      </c>
      <c r="R88" s="23">
        <f t="shared" si="34"/>
        <v>0.0665633823529412</v>
      </c>
      <c r="S88" s="31">
        <f t="shared" si="35"/>
        <v>3.771925000000001</v>
      </c>
      <c r="T88" s="31">
        <f t="shared" si="36"/>
        <v>1.1315775000000001</v>
      </c>
      <c r="U88" s="23">
        <f t="shared" si="37"/>
        <v>4.903502500000001</v>
      </c>
      <c r="V88" s="23">
        <f t="shared" si="38"/>
        <v>0.3383416725000001</v>
      </c>
      <c r="W88" s="23">
        <f t="shared" si="39"/>
        <v>5.241844172500001</v>
      </c>
      <c r="X88" s="23">
        <f t="shared" si="40"/>
        <v>1.7822270186500004</v>
      </c>
      <c r="Y88" s="23">
        <f t="shared" si="22"/>
        <v>5.545871134505002</v>
      </c>
      <c r="Z88" s="23">
        <f t="shared" si="23"/>
        <v>12.569942325655003</v>
      </c>
      <c r="AA88" s="23">
        <f t="shared" si="41"/>
        <v>3.7709826976965006</v>
      </c>
      <c r="AF88">
        <v>168.3</v>
      </c>
      <c r="AG88">
        <v>1.1</v>
      </c>
    </row>
    <row r="89" spans="1:33" ht="13.5" customHeight="1">
      <c r="A89" s="23" t="s">
        <v>178</v>
      </c>
      <c r="B89" s="30" t="s">
        <v>179</v>
      </c>
      <c r="C89" s="28">
        <v>31</v>
      </c>
      <c r="D89" s="34">
        <v>4</v>
      </c>
      <c r="E89" s="28">
        <v>1.57</v>
      </c>
      <c r="F89" s="28">
        <f t="shared" si="24"/>
        <v>48.67</v>
      </c>
      <c r="G89" s="18">
        <v>168.3</v>
      </c>
      <c r="H89" s="23">
        <f t="shared" si="25"/>
        <v>0.28918597742127156</v>
      </c>
      <c r="I89" s="23">
        <v>0.2</v>
      </c>
      <c r="J89" s="23">
        <f t="shared" si="26"/>
        <v>0.05783719548425431</v>
      </c>
      <c r="K89" s="18">
        <f t="shared" si="27"/>
        <v>1.1</v>
      </c>
      <c r="L89" s="23">
        <f t="shared" si="28"/>
        <v>0.06362091503267975</v>
      </c>
      <c r="M89" s="23">
        <f t="shared" si="29"/>
        <v>0.19086274509803924</v>
      </c>
      <c r="N89" s="23">
        <f t="shared" si="30"/>
        <v>0.031810457516339874</v>
      </c>
      <c r="O89" s="23">
        <f t="shared" si="31"/>
        <v>0.28629411764705887</v>
      </c>
      <c r="P89" s="23">
        <f t="shared" si="32"/>
        <v>0.06298470588235296</v>
      </c>
      <c r="Q89" s="23">
        <f t="shared" si="33"/>
        <v>0.12883235294117648</v>
      </c>
      <c r="R89" s="23">
        <f t="shared" si="34"/>
        <v>0.008588823529411767</v>
      </c>
      <c r="S89" s="31">
        <f t="shared" si="35"/>
        <v>0.4867000000000001</v>
      </c>
      <c r="T89" s="31">
        <f t="shared" si="36"/>
        <v>0.14601000000000003</v>
      </c>
      <c r="U89" s="23">
        <f t="shared" si="37"/>
        <v>0.6327100000000001</v>
      </c>
      <c r="V89" s="23">
        <f t="shared" si="38"/>
        <v>0.043656990000000014</v>
      </c>
      <c r="W89" s="23">
        <f t="shared" si="39"/>
        <v>0.6763669900000001</v>
      </c>
      <c r="X89" s="23">
        <f t="shared" si="40"/>
        <v>0.22996477660000003</v>
      </c>
      <c r="Y89" s="23">
        <f t="shared" si="22"/>
        <v>0.7155962754200001</v>
      </c>
      <c r="Z89" s="23">
        <f t="shared" si="23"/>
        <v>1.6219280420200004</v>
      </c>
      <c r="AA89" s="23">
        <f t="shared" si="41"/>
        <v>0.4865784126060001</v>
      </c>
      <c r="AF89">
        <v>168.3</v>
      </c>
      <c r="AG89">
        <v>1.1</v>
      </c>
    </row>
    <row r="90" spans="1:33" ht="63">
      <c r="A90" s="23" t="s">
        <v>180</v>
      </c>
      <c r="B90" s="30" t="s">
        <v>181</v>
      </c>
      <c r="C90" s="28">
        <v>31</v>
      </c>
      <c r="D90" s="34">
        <v>4</v>
      </c>
      <c r="E90" s="28">
        <v>1.57</v>
      </c>
      <c r="F90" s="28">
        <f t="shared" si="24"/>
        <v>48.67</v>
      </c>
      <c r="G90" s="18">
        <v>168.3</v>
      </c>
      <c r="H90" s="23">
        <f t="shared" si="25"/>
        <v>0.28918597742127156</v>
      </c>
      <c r="I90" s="23">
        <v>0.73</v>
      </c>
      <c r="J90" s="23">
        <f t="shared" si="26"/>
        <v>0.21110576351752824</v>
      </c>
      <c r="K90" s="18">
        <f t="shared" si="27"/>
        <v>1.1</v>
      </c>
      <c r="L90" s="23">
        <f t="shared" si="28"/>
        <v>0.23221633986928109</v>
      </c>
      <c r="M90" s="23">
        <f t="shared" si="29"/>
        <v>0.6966490196078432</v>
      </c>
      <c r="N90" s="23">
        <f t="shared" si="30"/>
        <v>0.11610816993464054</v>
      </c>
      <c r="O90" s="23">
        <f t="shared" si="31"/>
        <v>1.0449735294117648</v>
      </c>
      <c r="P90" s="23">
        <f t="shared" si="32"/>
        <v>0.22989417647058827</v>
      </c>
      <c r="Q90" s="23">
        <f t="shared" si="33"/>
        <v>0.4702380882352941</v>
      </c>
      <c r="R90" s="23">
        <f t="shared" si="34"/>
        <v>0.031349205882352946</v>
      </c>
      <c r="S90" s="31">
        <f t="shared" si="35"/>
        <v>1.7764550000000001</v>
      </c>
      <c r="T90" s="31">
        <f t="shared" si="36"/>
        <v>0.5329365</v>
      </c>
      <c r="U90" s="23">
        <f t="shared" si="37"/>
        <v>2.3093915000000003</v>
      </c>
      <c r="V90" s="23">
        <f t="shared" si="38"/>
        <v>0.15934801350000002</v>
      </c>
      <c r="W90" s="23">
        <f t="shared" si="39"/>
        <v>2.4687395135</v>
      </c>
      <c r="X90" s="23">
        <f t="shared" si="40"/>
        <v>0.83937143459</v>
      </c>
      <c r="Y90" s="23">
        <f t="shared" si="22"/>
        <v>2.611926405283</v>
      </c>
      <c r="Z90" s="23">
        <f t="shared" si="23"/>
        <v>5.920037353373</v>
      </c>
      <c r="AA90" s="23">
        <f t="shared" si="41"/>
        <v>1.7760112060119</v>
      </c>
      <c r="AF90">
        <v>168.3</v>
      </c>
      <c r="AG90">
        <v>1.1</v>
      </c>
    </row>
    <row r="91" spans="1:33" ht="36" customHeight="1">
      <c r="A91" s="23" t="s">
        <v>182</v>
      </c>
      <c r="B91" s="30" t="s">
        <v>183</v>
      </c>
      <c r="C91" s="28">
        <v>31</v>
      </c>
      <c r="D91" s="34">
        <v>4</v>
      </c>
      <c r="E91" s="28">
        <v>1.57</v>
      </c>
      <c r="F91" s="28">
        <f t="shared" si="24"/>
        <v>48.67</v>
      </c>
      <c r="G91" s="18">
        <v>168.3</v>
      </c>
      <c r="H91" s="23">
        <f t="shared" si="25"/>
        <v>0.28918597742127156</v>
      </c>
      <c r="I91" s="23">
        <v>3.23</v>
      </c>
      <c r="J91" s="23">
        <f t="shared" si="26"/>
        <v>0.9340707070707072</v>
      </c>
      <c r="K91" s="18">
        <f t="shared" si="27"/>
        <v>1.1</v>
      </c>
      <c r="L91" s="23">
        <f t="shared" si="28"/>
        <v>1.027477777777778</v>
      </c>
      <c r="M91" s="23">
        <f t="shared" si="29"/>
        <v>3.082433333333334</v>
      </c>
      <c r="N91" s="23">
        <f t="shared" si="30"/>
        <v>0.513738888888889</v>
      </c>
      <c r="O91" s="23">
        <f t="shared" si="31"/>
        <v>4.623650000000001</v>
      </c>
      <c r="P91" s="23">
        <f t="shared" si="32"/>
        <v>1.0172030000000003</v>
      </c>
      <c r="Q91" s="23">
        <f t="shared" si="33"/>
        <v>2.0806425000000006</v>
      </c>
      <c r="R91" s="23">
        <f t="shared" si="34"/>
        <v>0.13870950000000004</v>
      </c>
      <c r="S91" s="31">
        <f t="shared" si="35"/>
        <v>7.860205000000002</v>
      </c>
      <c r="T91" s="31">
        <f t="shared" si="36"/>
        <v>2.3580615000000007</v>
      </c>
      <c r="U91" s="23">
        <f t="shared" si="37"/>
        <v>10.218266500000002</v>
      </c>
      <c r="V91" s="23">
        <f t="shared" si="38"/>
        <v>0.7050603885000002</v>
      </c>
      <c r="W91" s="23">
        <f t="shared" si="39"/>
        <v>10.923326888500002</v>
      </c>
      <c r="X91" s="23">
        <f t="shared" si="40"/>
        <v>3.7139311420900007</v>
      </c>
      <c r="Y91" s="23">
        <f t="shared" si="22"/>
        <v>11.556879848033002</v>
      </c>
      <c r="Z91" s="23">
        <f t="shared" si="23"/>
        <v>26.194137878623003</v>
      </c>
      <c r="AA91" s="23">
        <f t="shared" si="41"/>
        <v>7.8582413635869015</v>
      </c>
      <c r="AF91">
        <v>168.3</v>
      </c>
      <c r="AG91">
        <v>1.1</v>
      </c>
    </row>
    <row r="92" spans="1:33" ht="33" customHeight="1">
      <c r="A92" s="23"/>
      <c r="B92" s="30" t="s">
        <v>184</v>
      </c>
      <c r="C92" s="28">
        <v>31</v>
      </c>
      <c r="D92" s="34">
        <v>4</v>
      </c>
      <c r="E92" s="28">
        <v>1.57</v>
      </c>
      <c r="F92" s="28">
        <f t="shared" si="24"/>
        <v>48.67</v>
      </c>
      <c r="G92" s="18">
        <v>168.3</v>
      </c>
      <c r="H92" s="23">
        <f t="shared" si="25"/>
        <v>0.28918597742127156</v>
      </c>
      <c r="I92" s="23">
        <v>3.28</v>
      </c>
      <c r="J92" s="23">
        <f t="shared" si="26"/>
        <v>0.9485300059417706</v>
      </c>
      <c r="K92" s="18">
        <f t="shared" si="27"/>
        <v>1.1</v>
      </c>
      <c r="L92" s="23">
        <f t="shared" si="28"/>
        <v>1.0433830065359477</v>
      </c>
      <c r="M92" s="23">
        <f t="shared" si="29"/>
        <v>3.130149019607843</v>
      </c>
      <c r="N92" s="23">
        <f t="shared" si="30"/>
        <v>0.5216915032679739</v>
      </c>
      <c r="O92" s="23">
        <f t="shared" si="31"/>
        <v>4.695223529411765</v>
      </c>
      <c r="P92" s="23">
        <f t="shared" si="32"/>
        <v>1.0329491764705883</v>
      </c>
      <c r="Q92" s="23">
        <f t="shared" si="33"/>
        <v>2.112850588235294</v>
      </c>
      <c r="R92" s="23">
        <f t="shared" si="34"/>
        <v>0.14085670588235294</v>
      </c>
      <c r="S92" s="31">
        <f t="shared" si="35"/>
        <v>7.981879999999999</v>
      </c>
      <c r="T92" s="31">
        <f t="shared" si="36"/>
        <v>2.394564</v>
      </c>
      <c r="U92" s="23">
        <f t="shared" si="37"/>
        <v>10.376444</v>
      </c>
      <c r="V92" s="23">
        <f t="shared" si="38"/>
        <v>0.715974636</v>
      </c>
      <c r="W92" s="23">
        <f t="shared" si="39"/>
        <v>11.092418636</v>
      </c>
      <c r="X92" s="23">
        <f t="shared" si="40"/>
        <v>3.7714223362399997</v>
      </c>
      <c r="Y92" s="23">
        <f t="shared" si="22"/>
        <v>11.735778916888</v>
      </c>
      <c r="Z92" s="23">
        <f t="shared" si="23"/>
        <v>26.599619889128</v>
      </c>
      <c r="AA92" s="23">
        <f t="shared" si="41"/>
        <v>7.9798859667384</v>
      </c>
      <c r="AF92">
        <v>168.3</v>
      </c>
      <c r="AG92">
        <v>1.1</v>
      </c>
    </row>
    <row r="93" spans="1:33" ht="30.75" customHeight="1">
      <c r="A93" s="23"/>
      <c r="B93" s="30" t="s">
        <v>185</v>
      </c>
      <c r="C93" s="28">
        <v>31</v>
      </c>
      <c r="D93" s="34">
        <v>4</v>
      </c>
      <c r="E93" s="28">
        <v>1.57</v>
      </c>
      <c r="F93" s="28">
        <f t="shared" si="24"/>
        <v>48.67</v>
      </c>
      <c r="G93" s="18">
        <v>168.3</v>
      </c>
      <c r="H93" s="23">
        <f t="shared" si="25"/>
        <v>0.28918597742127156</v>
      </c>
      <c r="I93" s="23">
        <v>3.41</v>
      </c>
      <c r="J93" s="23">
        <f t="shared" si="26"/>
        <v>0.986124183006536</v>
      </c>
      <c r="K93" s="18">
        <f t="shared" si="27"/>
        <v>1.1</v>
      </c>
      <c r="L93" s="23">
        <f t="shared" si="28"/>
        <v>1.0847366013071897</v>
      </c>
      <c r="M93" s="23">
        <f t="shared" si="29"/>
        <v>3.254209803921569</v>
      </c>
      <c r="N93" s="23">
        <f t="shared" si="30"/>
        <v>0.5423683006535949</v>
      </c>
      <c r="O93" s="23">
        <f t="shared" si="31"/>
        <v>4.881314705882353</v>
      </c>
      <c r="P93" s="23">
        <f t="shared" si="32"/>
        <v>1.0738892352941176</v>
      </c>
      <c r="Q93" s="23">
        <f t="shared" si="33"/>
        <v>2.196591617647059</v>
      </c>
      <c r="R93" s="23">
        <f t="shared" si="34"/>
        <v>0.1464394411764706</v>
      </c>
      <c r="S93" s="31">
        <f t="shared" si="35"/>
        <v>8.298235</v>
      </c>
      <c r="T93" s="31">
        <f t="shared" si="36"/>
        <v>2.4894705</v>
      </c>
      <c r="U93" s="23">
        <f t="shared" si="37"/>
        <v>10.7877055</v>
      </c>
      <c r="V93" s="23">
        <f t="shared" si="38"/>
        <v>0.7443516795</v>
      </c>
      <c r="W93" s="23">
        <f t="shared" si="39"/>
        <v>11.532057179499999</v>
      </c>
      <c r="X93" s="23">
        <f t="shared" si="40"/>
        <v>3.9208994410299995</v>
      </c>
      <c r="Y93" s="23">
        <f t="shared" si="22"/>
        <v>12.200916495910999</v>
      </c>
      <c r="Z93" s="23">
        <f t="shared" si="23"/>
        <v>27.653873116440998</v>
      </c>
      <c r="AA93" s="23">
        <f t="shared" si="41"/>
        <v>8.2961619349323</v>
      </c>
      <c r="AF93">
        <v>168.3</v>
      </c>
      <c r="AG93">
        <v>1.1</v>
      </c>
    </row>
    <row r="94" spans="1:33" ht="33.75" customHeight="1">
      <c r="A94" s="23" t="s">
        <v>186</v>
      </c>
      <c r="B94" s="30" t="s">
        <v>189</v>
      </c>
      <c r="C94" s="28">
        <v>31</v>
      </c>
      <c r="D94" s="34">
        <v>4</v>
      </c>
      <c r="E94" s="28">
        <v>1.57</v>
      </c>
      <c r="F94" s="28">
        <f t="shared" si="24"/>
        <v>48.67</v>
      </c>
      <c r="G94" s="18">
        <v>168.3</v>
      </c>
      <c r="H94" s="23">
        <f t="shared" si="25"/>
        <v>0.28918597742127156</v>
      </c>
      <c r="I94" s="23">
        <v>0.12</v>
      </c>
      <c r="J94" s="23">
        <f t="shared" si="26"/>
        <v>0.034702317290552585</v>
      </c>
      <c r="K94" s="18">
        <f t="shared" si="27"/>
        <v>1.1</v>
      </c>
      <c r="L94" s="23">
        <f t="shared" si="28"/>
        <v>0.03817254901960785</v>
      </c>
      <c r="M94" s="23">
        <f t="shared" si="29"/>
        <v>0.11451764705882354</v>
      </c>
      <c r="N94" s="23">
        <f t="shared" si="30"/>
        <v>0.019086274509803925</v>
      </c>
      <c r="O94" s="23">
        <f t="shared" si="31"/>
        <v>0.1717764705882353</v>
      </c>
      <c r="P94" s="23">
        <f t="shared" si="32"/>
        <v>0.037790823529411766</v>
      </c>
      <c r="Q94" s="23">
        <f t="shared" si="33"/>
        <v>0.07729941176470588</v>
      </c>
      <c r="R94" s="23">
        <f t="shared" si="34"/>
        <v>0.005153294117647059</v>
      </c>
      <c r="S94" s="31">
        <f t="shared" si="35"/>
        <v>0.29202</v>
      </c>
      <c r="T94" s="31">
        <f t="shared" si="36"/>
        <v>0.087606</v>
      </c>
      <c r="U94" s="23">
        <f t="shared" si="37"/>
        <v>0.379626</v>
      </c>
      <c r="V94" s="23">
        <f t="shared" si="38"/>
        <v>0.026194194000000004</v>
      </c>
      <c r="W94" s="23">
        <f t="shared" si="39"/>
        <v>0.405820194</v>
      </c>
      <c r="X94" s="23">
        <f t="shared" si="40"/>
        <v>0.13797886596</v>
      </c>
      <c r="Y94" s="23">
        <f t="shared" si="22"/>
        <v>0.429357765252</v>
      </c>
      <c r="Z94" s="23">
        <f t="shared" si="23"/>
        <v>0.973156825212</v>
      </c>
      <c r="AA94" s="23">
        <f t="shared" si="41"/>
        <v>0.2919470475636</v>
      </c>
      <c r="AF94">
        <v>168.3</v>
      </c>
      <c r="AG94">
        <v>1.1</v>
      </c>
    </row>
    <row r="95" spans="1:33" ht="34.5" customHeight="1">
      <c r="A95" s="23"/>
      <c r="B95" s="30" t="s">
        <v>190</v>
      </c>
      <c r="C95" s="28">
        <v>31</v>
      </c>
      <c r="D95" s="34">
        <v>4</v>
      </c>
      <c r="E95" s="28">
        <v>1.57</v>
      </c>
      <c r="F95" s="28">
        <f t="shared" si="24"/>
        <v>48.67</v>
      </c>
      <c r="G95" s="18">
        <v>168.3</v>
      </c>
      <c r="H95" s="23">
        <f t="shared" si="25"/>
        <v>0.28918597742127156</v>
      </c>
      <c r="I95" s="23">
        <v>0.14</v>
      </c>
      <c r="J95" s="23">
        <f t="shared" si="26"/>
        <v>0.04048603683897802</v>
      </c>
      <c r="K95" s="18">
        <f t="shared" si="27"/>
        <v>1.1</v>
      </c>
      <c r="L95" s="23">
        <f t="shared" si="28"/>
        <v>0.044534640522875826</v>
      </c>
      <c r="M95" s="23">
        <f t="shared" si="29"/>
        <v>0.13360392156862747</v>
      </c>
      <c r="N95" s="23">
        <f t="shared" si="30"/>
        <v>0.022267320261437913</v>
      </c>
      <c r="O95" s="23">
        <f t="shared" si="31"/>
        <v>0.2004058823529412</v>
      </c>
      <c r="P95" s="23">
        <f t="shared" si="32"/>
        <v>0.04408929411764707</v>
      </c>
      <c r="Q95" s="23">
        <f t="shared" si="33"/>
        <v>0.09018264705882353</v>
      </c>
      <c r="R95" s="23">
        <f t="shared" si="34"/>
        <v>0.006012176470588236</v>
      </c>
      <c r="S95" s="31">
        <f t="shared" si="35"/>
        <v>0.34069</v>
      </c>
      <c r="T95" s="31">
        <f t="shared" si="36"/>
        <v>0.10220699999999999</v>
      </c>
      <c r="U95" s="23">
        <f t="shared" si="37"/>
        <v>0.442897</v>
      </c>
      <c r="V95" s="23">
        <f t="shared" si="38"/>
        <v>0.030559893</v>
      </c>
      <c r="W95" s="23">
        <f t="shared" si="39"/>
        <v>0.473456893</v>
      </c>
      <c r="X95" s="23">
        <f t="shared" si="40"/>
        <v>0.16097534362000002</v>
      </c>
      <c r="Y95" s="23">
        <f t="shared" si="22"/>
        <v>0.5009173927939999</v>
      </c>
      <c r="Z95" s="23">
        <f t="shared" si="23"/>
        <v>1.135349629414</v>
      </c>
      <c r="AA95" s="23">
        <f t="shared" si="41"/>
        <v>0.3406048888242</v>
      </c>
      <c r="AF95">
        <v>168.3</v>
      </c>
      <c r="AG95">
        <v>1.1</v>
      </c>
    </row>
    <row r="96" spans="1:33" ht="30" customHeight="1">
      <c r="A96" s="23"/>
      <c r="B96" s="30" t="s">
        <v>191</v>
      </c>
      <c r="C96" s="28">
        <v>31</v>
      </c>
      <c r="D96" s="34">
        <v>4</v>
      </c>
      <c r="E96" s="28">
        <v>1.57</v>
      </c>
      <c r="F96" s="28">
        <f t="shared" si="24"/>
        <v>48.67</v>
      </c>
      <c r="G96" s="18">
        <v>168.3</v>
      </c>
      <c r="H96" s="23">
        <f t="shared" si="25"/>
        <v>0.28918597742127156</v>
      </c>
      <c r="I96" s="23">
        <v>0.23</v>
      </c>
      <c r="J96" s="23">
        <f t="shared" si="26"/>
        <v>0.06651277480689247</v>
      </c>
      <c r="K96" s="18">
        <f t="shared" si="27"/>
        <v>1.1</v>
      </c>
      <c r="L96" s="23">
        <f t="shared" si="28"/>
        <v>0.07316405228758172</v>
      </c>
      <c r="M96" s="23">
        <f t="shared" si="29"/>
        <v>0.21949215686274515</v>
      </c>
      <c r="N96" s="23">
        <f t="shared" si="30"/>
        <v>0.03658202614379086</v>
      </c>
      <c r="O96" s="23">
        <f t="shared" si="31"/>
        <v>0.3292382352941177</v>
      </c>
      <c r="P96" s="23">
        <f t="shared" si="32"/>
        <v>0.0724324117647059</v>
      </c>
      <c r="Q96" s="23">
        <f t="shared" si="33"/>
        <v>0.14815720588235298</v>
      </c>
      <c r="R96" s="23">
        <f t="shared" si="34"/>
        <v>0.009877147058823532</v>
      </c>
      <c r="S96" s="31">
        <f t="shared" si="35"/>
        <v>0.5597050000000001</v>
      </c>
      <c r="T96" s="31">
        <f t="shared" si="36"/>
        <v>0.16791150000000002</v>
      </c>
      <c r="U96" s="23">
        <f t="shared" si="37"/>
        <v>0.7276165000000001</v>
      </c>
      <c r="V96" s="23">
        <f t="shared" si="38"/>
        <v>0.05020553850000001</v>
      </c>
      <c r="W96" s="23">
        <f t="shared" si="39"/>
        <v>0.7778220385000001</v>
      </c>
      <c r="X96" s="23">
        <f t="shared" si="40"/>
        <v>0.26445949309000005</v>
      </c>
      <c r="Y96" s="23">
        <f t="shared" si="22"/>
        <v>0.822935716733</v>
      </c>
      <c r="Z96" s="23">
        <f t="shared" si="23"/>
        <v>1.865217248323</v>
      </c>
      <c r="AA96" s="23">
        <f t="shared" si="41"/>
        <v>0.5595651744969</v>
      </c>
      <c r="AF96">
        <v>168.3</v>
      </c>
      <c r="AG96">
        <v>1.1</v>
      </c>
    </row>
    <row r="97" spans="1:33" ht="30.75" customHeight="1">
      <c r="A97" s="23" t="s">
        <v>188</v>
      </c>
      <c r="B97" s="30" t="s">
        <v>187</v>
      </c>
      <c r="C97" s="28">
        <v>31</v>
      </c>
      <c r="D97" s="34">
        <v>4</v>
      </c>
      <c r="E97" s="28">
        <v>1.57</v>
      </c>
      <c r="F97" s="28">
        <f t="shared" si="24"/>
        <v>48.67</v>
      </c>
      <c r="G97" s="18">
        <v>168.3</v>
      </c>
      <c r="H97" s="23">
        <f t="shared" si="25"/>
        <v>0.28918597742127156</v>
      </c>
      <c r="I97" s="23">
        <v>0.48</v>
      </c>
      <c r="J97" s="23">
        <f t="shared" si="26"/>
        <v>0.13880926916221034</v>
      </c>
      <c r="K97" s="18">
        <f t="shared" si="27"/>
        <v>1.1</v>
      </c>
      <c r="L97" s="23">
        <f t="shared" si="28"/>
        <v>0.1526901960784314</v>
      </c>
      <c r="M97" s="23">
        <f t="shared" si="29"/>
        <v>0.4580705882352942</v>
      </c>
      <c r="N97" s="23">
        <f t="shared" si="30"/>
        <v>0.0763450980392157</v>
      </c>
      <c r="O97" s="23">
        <f t="shared" si="31"/>
        <v>0.6871058823529412</v>
      </c>
      <c r="P97" s="23">
        <f t="shared" si="32"/>
        <v>0.15116329411764706</v>
      </c>
      <c r="Q97" s="23">
        <f t="shared" si="33"/>
        <v>0.3091976470588235</v>
      </c>
      <c r="R97" s="23">
        <f t="shared" si="34"/>
        <v>0.020613176470588235</v>
      </c>
      <c r="S97" s="31">
        <f t="shared" si="35"/>
        <v>1.16808</v>
      </c>
      <c r="T97" s="31">
        <f t="shared" si="36"/>
        <v>0.350424</v>
      </c>
      <c r="U97" s="23">
        <f t="shared" si="37"/>
        <v>1.518504</v>
      </c>
      <c r="V97" s="23">
        <f t="shared" si="38"/>
        <v>0.10477677600000002</v>
      </c>
      <c r="W97" s="23">
        <f t="shared" si="39"/>
        <v>1.623280776</v>
      </c>
      <c r="X97" s="23">
        <f t="shared" si="40"/>
        <v>0.55191546384</v>
      </c>
      <c r="Y97" s="23">
        <f t="shared" si="22"/>
        <v>1.717431061008</v>
      </c>
      <c r="Z97" s="23">
        <f t="shared" si="23"/>
        <v>3.892627300848</v>
      </c>
      <c r="AA97" s="23">
        <f t="shared" si="41"/>
        <v>1.1677881902544</v>
      </c>
      <c r="AF97">
        <v>168.3</v>
      </c>
      <c r="AG97">
        <v>1.1</v>
      </c>
    </row>
    <row r="98" spans="1:33" ht="30.75" customHeight="1">
      <c r="A98" s="23"/>
      <c r="B98" s="30" t="s">
        <v>192</v>
      </c>
      <c r="C98" s="28">
        <v>31</v>
      </c>
      <c r="D98" s="34">
        <v>4</v>
      </c>
      <c r="E98" s="28">
        <v>1.57</v>
      </c>
      <c r="F98" s="28">
        <f t="shared" si="24"/>
        <v>48.67</v>
      </c>
      <c r="G98" s="18">
        <v>168.3</v>
      </c>
      <c r="H98" s="23">
        <f t="shared" si="25"/>
        <v>0.28918597742127156</v>
      </c>
      <c r="I98" s="23">
        <v>0.55</v>
      </c>
      <c r="J98" s="23">
        <f t="shared" si="26"/>
        <v>0.15905228758169937</v>
      </c>
      <c r="K98" s="18">
        <f t="shared" si="27"/>
        <v>1.1</v>
      </c>
      <c r="L98" s="23">
        <f t="shared" si="28"/>
        <v>0.17495751633986933</v>
      </c>
      <c r="M98" s="23">
        <f t="shared" si="29"/>
        <v>0.524872549019608</v>
      </c>
      <c r="N98" s="23">
        <f t="shared" si="30"/>
        <v>0.08747875816993467</v>
      </c>
      <c r="O98" s="23">
        <f t="shared" si="31"/>
        <v>0.787308823529412</v>
      </c>
      <c r="P98" s="23">
        <f t="shared" si="32"/>
        <v>0.17320794117647065</v>
      </c>
      <c r="Q98" s="23">
        <f t="shared" si="33"/>
        <v>0.3542889705882354</v>
      </c>
      <c r="R98" s="23">
        <f t="shared" si="34"/>
        <v>0.02361926470588236</v>
      </c>
      <c r="S98" s="31">
        <f t="shared" si="35"/>
        <v>1.3384250000000004</v>
      </c>
      <c r="T98" s="31">
        <f t="shared" si="36"/>
        <v>0.4015275000000001</v>
      </c>
      <c r="U98" s="23">
        <f t="shared" si="37"/>
        <v>1.7399525000000005</v>
      </c>
      <c r="V98" s="23">
        <f t="shared" si="38"/>
        <v>0.12005672250000003</v>
      </c>
      <c r="W98" s="23">
        <f t="shared" si="39"/>
        <v>1.8600092225000004</v>
      </c>
      <c r="X98" s="23">
        <f t="shared" si="40"/>
        <v>0.6324031356500002</v>
      </c>
      <c r="Y98" s="23">
        <f t="shared" si="22"/>
        <v>1.9678897574050003</v>
      </c>
      <c r="Z98" s="23">
        <f t="shared" si="23"/>
        <v>4.460302115555001</v>
      </c>
      <c r="AA98" s="23">
        <f t="shared" si="41"/>
        <v>1.3380906346665002</v>
      </c>
      <c r="AF98">
        <v>168.3</v>
      </c>
      <c r="AG98">
        <v>1.1</v>
      </c>
    </row>
    <row r="99" spans="1:33" ht="29.25" customHeight="1">
      <c r="A99" s="23" t="s">
        <v>193</v>
      </c>
      <c r="B99" s="30" t="s">
        <v>194</v>
      </c>
      <c r="C99" s="28">
        <v>31</v>
      </c>
      <c r="D99" s="34">
        <v>4</v>
      </c>
      <c r="E99" s="28">
        <v>1.57</v>
      </c>
      <c r="F99" s="28">
        <f t="shared" si="24"/>
        <v>48.67</v>
      </c>
      <c r="G99" s="18">
        <v>168.3</v>
      </c>
      <c r="H99" s="23">
        <f t="shared" si="25"/>
        <v>0.28918597742127156</v>
      </c>
      <c r="I99" s="23">
        <v>1.24</v>
      </c>
      <c r="J99" s="23">
        <f t="shared" si="26"/>
        <v>0.35859061200237674</v>
      </c>
      <c r="K99" s="18">
        <f t="shared" si="27"/>
        <v>1.1</v>
      </c>
      <c r="L99" s="23">
        <f t="shared" si="28"/>
        <v>0.3944496732026144</v>
      </c>
      <c r="M99" s="23">
        <f t="shared" si="29"/>
        <v>1.1833490196078431</v>
      </c>
      <c r="N99" s="23">
        <f t="shared" si="30"/>
        <v>0.1972248366013072</v>
      </c>
      <c r="O99" s="23">
        <f t="shared" si="31"/>
        <v>1.7750235294117647</v>
      </c>
      <c r="P99" s="23">
        <f t="shared" si="32"/>
        <v>0.39050517647058824</v>
      </c>
      <c r="Q99" s="23">
        <f t="shared" si="33"/>
        <v>0.7987605882352941</v>
      </c>
      <c r="R99" s="23">
        <f t="shared" si="34"/>
        <v>0.053250705882352936</v>
      </c>
      <c r="S99" s="31">
        <f t="shared" si="35"/>
        <v>3.0175399999999994</v>
      </c>
      <c r="T99" s="31">
        <f t="shared" si="36"/>
        <v>0.9052619999999999</v>
      </c>
      <c r="U99" s="23">
        <f t="shared" si="37"/>
        <v>3.9228019999999995</v>
      </c>
      <c r="V99" s="23">
        <f t="shared" si="38"/>
        <v>0.270673338</v>
      </c>
      <c r="W99" s="23">
        <f t="shared" si="39"/>
        <v>4.193475338</v>
      </c>
      <c r="X99" s="23">
        <f t="shared" si="40"/>
        <v>1.42578161492</v>
      </c>
      <c r="Y99" s="23">
        <f t="shared" si="22"/>
        <v>4.4366969076039995</v>
      </c>
      <c r="Z99" s="23">
        <f t="shared" si="23"/>
        <v>10.055953860524</v>
      </c>
      <c r="AA99" s="23">
        <f t="shared" si="41"/>
        <v>3.0167861581572</v>
      </c>
      <c r="AF99">
        <v>168.3</v>
      </c>
      <c r="AG99">
        <v>1.1</v>
      </c>
    </row>
    <row r="100" spans="1:33" ht="16.5" customHeight="1">
      <c r="A100" s="23" t="s">
        <v>195</v>
      </c>
      <c r="B100" s="30" t="s">
        <v>196</v>
      </c>
      <c r="C100" s="28">
        <v>31</v>
      </c>
      <c r="D100" s="34">
        <v>3</v>
      </c>
      <c r="E100" s="28">
        <v>1.35</v>
      </c>
      <c r="F100" s="28">
        <f t="shared" si="24"/>
        <v>41.85</v>
      </c>
      <c r="G100" s="18">
        <v>168.3</v>
      </c>
      <c r="H100" s="23">
        <f t="shared" si="25"/>
        <v>0.24866310160427807</v>
      </c>
      <c r="I100" s="23">
        <v>0.5</v>
      </c>
      <c r="J100" s="23">
        <f t="shared" si="26"/>
        <v>0.12433155080213903</v>
      </c>
      <c r="K100" s="18">
        <f t="shared" si="27"/>
        <v>1.1</v>
      </c>
      <c r="L100" s="23">
        <f t="shared" si="28"/>
        <v>0.13676470588235295</v>
      </c>
      <c r="M100" s="23">
        <f t="shared" si="29"/>
        <v>0.41029411764705886</v>
      </c>
      <c r="N100" s="23">
        <f t="shared" si="30"/>
        <v>0.06838235294117648</v>
      </c>
      <c r="O100" s="23">
        <f t="shared" si="31"/>
        <v>0.6154411764705883</v>
      </c>
      <c r="P100" s="23">
        <f>O100*18/100</f>
        <v>0.11077941176470589</v>
      </c>
      <c r="Q100" s="23">
        <f t="shared" si="33"/>
        <v>0.27694852941176473</v>
      </c>
      <c r="R100" s="23">
        <f t="shared" si="34"/>
        <v>0.01846323529411765</v>
      </c>
      <c r="S100" s="31">
        <f t="shared" si="35"/>
        <v>1.0216323529411766</v>
      </c>
      <c r="T100" s="31">
        <f t="shared" si="36"/>
        <v>0.30648970588235297</v>
      </c>
      <c r="U100" s="23">
        <f t="shared" si="37"/>
        <v>1.3281220588235296</v>
      </c>
      <c r="V100" s="23">
        <f t="shared" si="38"/>
        <v>0.09164042205882356</v>
      </c>
      <c r="W100" s="23">
        <f t="shared" si="39"/>
        <v>1.4197624808823532</v>
      </c>
      <c r="X100" s="23">
        <f t="shared" si="40"/>
        <v>0.4827192435000001</v>
      </c>
      <c r="Y100" s="23">
        <f t="shared" si="22"/>
        <v>1.5021087047735295</v>
      </c>
      <c r="Z100" s="23">
        <f t="shared" si="23"/>
        <v>3.404590429155883</v>
      </c>
      <c r="AA100" s="23">
        <f t="shared" si="41"/>
        <v>1.021377128746765</v>
      </c>
      <c r="AF100">
        <v>168.3</v>
      </c>
      <c r="AG100">
        <v>1.1</v>
      </c>
    </row>
    <row r="101" spans="1:33" ht="47.25">
      <c r="A101" s="23" t="s">
        <v>197</v>
      </c>
      <c r="B101" s="30" t="s">
        <v>198</v>
      </c>
      <c r="C101" s="28">
        <v>31</v>
      </c>
      <c r="D101" s="34">
        <v>3</v>
      </c>
      <c r="E101" s="28">
        <v>1.35</v>
      </c>
      <c r="F101" s="28">
        <f t="shared" si="24"/>
        <v>41.85</v>
      </c>
      <c r="G101" s="18">
        <v>168.3</v>
      </c>
      <c r="H101" s="23">
        <f t="shared" si="25"/>
        <v>0.24866310160427807</v>
      </c>
      <c r="I101" s="23">
        <v>0.4</v>
      </c>
      <c r="J101" s="23">
        <f t="shared" si="26"/>
        <v>0.09946524064171124</v>
      </c>
      <c r="K101" s="18">
        <f t="shared" si="27"/>
        <v>1.1</v>
      </c>
      <c r="L101" s="23">
        <f t="shared" si="28"/>
        <v>0.10941176470588238</v>
      </c>
      <c r="M101" s="23">
        <f t="shared" si="29"/>
        <v>0.3282352941176471</v>
      </c>
      <c r="N101" s="23">
        <f t="shared" si="30"/>
        <v>0.05470588235294119</v>
      </c>
      <c r="O101" s="23">
        <f t="shared" si="31"/>
        <v>0.4923529411764707</v>
      </c>
      <c r="P101" s="23">
        <f>O101*18/100</f>
        <v>0.08862352941176473</v>
      </c>
      <c r="Q101" s="23">
        <f t="shared" si="33"/>
        <v>0.22155882352941184</v>
      </c>
      <c r="R101" s="23">
        <f t="shared" si="34"/>
        <v>0.014770588235294122</v>
      </c>
      <c r="S101" s="31">
        <f t="shared" si="35"/>
        <v>0.8173058823529413</v>
      </c>
      <c r="T101" s="31">
        <f t="shared" si="36"/>
        <v>0.2451917647058824</v>
      </c>
      <c r="U101" s="23">
        <f t="shared" si="37"/>
        <v>1.0624976470588237</v>
      </c>
      <c r="V101" s="23">
        <f t="shared" si="38"/>
        <v>0.07331233764705884</v>
      </c>
      <c r="W101" s="23">
        <f t="shared" si="39"/>
        <v>1.1358099847058825</v>
      </c>
      <c r="X101" s="23">
        <f t="shared" si="40"/>
        <v>0.38617539480000007</v>
      </c>
      <c r="Y101" s="23">
        <f t="shared" si="22"/>
        <v>1.2016869638188235</v>
      </c>
      <c r="Z101" s="23">
        <f t="shared" si="23"/>
        <v>2.723672343324706</v>
      </c>
      <c r="AA101" s="23">
        <f t="shared" si="41"/>
        <v>0.8171017029974118</v>
      </c>
      <c r="AF101">
        <v>168.3</v>
      </c>
      <c r="AG101">
        <v>1.1</v>
      </c>
    </row>
    <row r="102" spans="1:33" ht="13.5" customHeight="1">
      <c r="A102" s="23" t="s">
        <v>199</v>
      </c>
      <c r="B102" s="30" t="s">
        <v>200</v>
      </c>
      <c r="C102" s="28">
        <v>31</v>
      </c>
      <c r="D102" s="34">
        <v>4</v>
      </c>
      <c r="E102" s="28">
        <v>1.57</v>
      </c>
      <c r="F102" s="28">
        <f t="shared" si="24"/>
        <v>48.67</v>
      </c>
      <c r="G102" s="18">
        <v>168.3</v>
      </c>
      <c r="H102" s="23">
        <f t="shared" si="25"/>
        <v>0.28918597742127156</v>
      </c>
      <c r="I102" s="23">
        <v>0.79</v>
      </c>
      <c r="J102" s="23">
        <f t="shared" si="26"/>
        <v>0.22845692216280453</v>
      </c>
      <c r="K102" s="18">
        <f t="shared" si="27"/>
        <v>1.1</v>
      </c>
      <c r="L102" s="23">
        <f t="shared" si="28"/>
        <v>0.251302614379085</v>
      </c>
      <c r="M102" s="23">
        <f t="shared" si="29"/>
        <v>0.753907843137255</v>
      </c>
      <c r="N102" s="23">
        <f t="shared" si="30"/>
        <v>0.1256513071895425</v>
      </c>
      <c r="O102" s="23">
        <f t="shared" si="31"/>
        <v>1.1308617647058825</v>
      </c>
      <c r="P102" s="23">
        <f t="shared" si="32"/>
        <v>0.24878958823529415</v>
      </c>
      <c r="Q102" s="23">
        <f t="shared" si="33"/>
        <v>0.5088877941176472</v>
      </c>
      <c r="R102" s="23">
        <f t="shared" si="34"/>
        <v>0.033925852941176476</v>
      </c>
      <c r="S102" s="31">
        <f t="shared" si="35"/>
        <v>1.9224650000000005</v>
      </c>
      <c r="T102" s="31">
        <f t="shared" si="36"/>
        <v>0.5767395000000002</v>
      </c>
      <c r="U102" s="23">
        <f t="shared" si="37"/>
        <v>2.4992045000000007</v>
      </c>
      <c r="V102" s="23">
        <f t="shared" si="38"/>
        <v>0.17244511050000008</v>
      </c>
      <c r="W102" s="23">
        <f t="shared" si="39"/>
        <v>2.6716496105000007</v>
      </c>
      <c r="X102" s="23">
        <f t="shared" si="40"/>
        <v>0.9083608675700002</v>
      </c>
      <c r="Y102" s="23">
        <f t="shared" si="22"/>
        <v>2.8266052879090005</v>
      </c>
      <c r="Z102" s="23">
        <f t="shared" si="23"/>
        <v>6.4066157659790015</v>
      </c>
      <c r="AA102" s="23">
        <f t="shared" si="41"/>
        <v>1.9219847297937005</v>
      </c>
      <c r="AF102">
        <v>168.3</v>
      </c>
      <c r="AG102">
        <v>1.1</v>
      </c>
    </row>
    <row r="103" spans="1:33" ht="13.5" customHeight="1">
      <c r="A103" s="23" t="s">
        <v>201</v>
      </c>
      <c r="B103" s="30" t="s">
        <v>202</v>
      </c>
      <c r="C103" s="28">
        <v>31</v>
      </c>
      <c r="D103" s="34">
        <v>3</v>
      </c>
      <c r="E103" s="28">
        <v>1.35</v>
      </c>
      <c r="F103" s="28">
        <f t="shared" si="24"/>
        <v>41.85</v>
      </c>
      <c r="G103" s="18">
        <v>168.3</v>
      </c>
      <c r="H103" s="23">
        <f t="shared" si="25"/>
        <v>0.24866310160427807</v>
      </c>
      <c r="I103" s="23">
        <v>0.06</v>
      </c>
      <c r="J103" s="23">
        <f t="shared" si="26"/>
        <v>0.014919786096256684</v>
      </c>
      <c r="K103" s="18">
        <f t="shared" si="27"/>
        <v>1.1</v>
      </c>
      <c r="L103" s="23">
        <f t="shared" si="28"/>
        <v>0.016411764705882355</v>
      </c>
      <c r="M103" s="23">
        <f t="shared" si="29"/>
        <v>0.049235294117647065</v>
      </c>
      <c r="N103" s="23">
        <f t="shared" si="30"/>
        <v>0.008205882352941177</v>
      </c>
      <c r="O103" s="23">
        <f t="shared" si="31"/>
        <v>0.0738529411764706</v>
      </c>
      <c r="P103" s="23">
        <f>O103*18/100</f>
        <v>0.013293529411764706</v>
      </c>
      <c r="Q103" s="23">
        <f t="shared" si="33"/>
        <v>0.03323382352941177</v>
      </c>
      <c r="R103" s="23">
        <f t="shared" si="34"/>
        <v>0.0022155882352941176</v>
      </c>
      <c r="S103" s="31">
        <f t="shared" si="35"/>
        <v>0.12259588235294118</v>
      </c>
      <c r="T103" s="31">
        <f t="shared" si="36"/>
        <v>0.03677876470588235</v>
      </c>
      <c r="U103" s="23">
        <f t="shared" si="37"/>
        <v>0.15937464705882354</v>
      </c>
      <c r="V103" s="23">
        <f t="shared" si="38"/>
        <v>0.010996850647058824</v>
      </c>
      <c r="W103" s="23">
        <f t="shared" si="39"/>
        <v>0.17037149770588236</v>
      </c>
      <c r="X103" s="23">
        <f t="shared" si="40"/>
        <v>0.05792630922000001</v>
      </c>
      <c r="Y103" s="23">
        <f t="shared" si="22"/>
        <v>0.18025304457282354</v>
      </c>
      <c r="Z103" s="23">
        <f t="shared" si="23"/>
        <v>0.4085508514987059</v>
      </c>
      <c r="AA103" s="23">
        <f t="shared" si="41"/>
        <v>0.12256525544961176</v>
      </c>
      <c r="AF103">
        <v>168.3</v>
      </c>
      <c r="AG103">
        <v>1.1</v>
      </c>
    </row>
    <row r="104" spans="1:33" ht="31.5">
      <c r="A104" s="23"/>
      <c r="B104" s="30" t="s">
        <v>204</v>
      </c>
      <c r="C104" s="28">
        <v>31</v>
      </c>
      <c r="D104" s="34">
        <v>3</v>
      </c>
      <c r="E104" s="28">
        <v>1.35</v>
      </c>
      <c r="F104" s="28">
        <f t="shared" si="24"/>
        <v>41.85</v>
      </c>
      <c r="G104" s="18">
        <v>168.3</v>
      </c>
      <c r="H104" s="23">
        <f t="shared" si="25"/>
        <v>0.24866310160427807</v>
      </c>
      <c r="I104" s="23">
        <v>0.07</v>
      </c>
      <c r="J104" s="23">
        <f t="shared" si="26"/>
        <v>0.017406417112299465</v>
      </c>
      <c r="K104" s="18">
        <f t="shared" si="27"/>
        <v>1.1</v>
      </c>
      <c r="L104" s="23">
        <f t="shared" si="28"/>
        <v>0.019147058823529413</v>
      </c>
      <c r="M104" s="23">
        <f t="shared" si="29"/>
        <v>0.05744117647058824</v>
      </c>
      <c r="N104" s="23">
        <f t="shared" si="30"/>
        <v>0.009573529411764706</v>
      </c>
      <c r="O104" s="23">
        <f t="shared" si="31"/>
        <v>0.08616176470588235</v>
      </c>
      <c r="P104" s="23">
        <f>O104*18/100</f>
        <v>0.015509117647058823</v>
      </c>
      <c r="Q104" s="23">
        <f t="shared" si="33"/>
        <v>0.03877279411764706</v>
      </c>
      <c r="R104" s="23">
        <f t="shared" si="34"/>
        <v>0.002584852941176471</v>
      </c>
      <c r="S104" s="31">
        <f t="shared" si="35"/>
        <v>0.14302852941176472</v>
      </c>
      <c r="T104" s="31">
        <f t="shared" si="36"/>
        <v>0.04290855882352942</v>
      </c>
      <c r="U104" s="23">
        <f t="shared" si="37"/>
        <v>0.18593708823529415</v>
      </c>
      <c r="V104" s="23">
        <f t="shared" si="38"/>
        <v>0.012829659088235296</v>
      </c>
      <c r="W104" s="23">
        <f t="shared" si="39"/>
        <v>0.19876674732352945</v>
      </c>
      <c r="X104" s="23">
        <f t="shared" si="40"/>
        <v>0.06758069409</v>
      </c>
      <c r="Y104" s="23">
        <f t="shared" si="22"/>
        <v>0.21029521866829415</v>
      </c>
      <c r="Z104" s="23">
        <f t="shared" si="23"/>
        <v>0.4766426600818236</v>
      </c>
      <c r="AA104" s="23">
        <f t="shared" si="41"/>
        <v>0.14299279802454706</v>
      </c>
      <c r="AF104">
        <v>168.3</v>
      </c>
      <c r="AG104">
        <v>1.1</v>
      </c>
    </row>
    <row r="105" spans="1:33" ht="13.5" customHeight="1">
      <c r="A105" s="23"/>
      <c r="B105" s="30" t="s">
        <v>203</v>
      </c>
      <c r="C105" s="28">
        <v>31</v>
      </c>
      <c r="D105" s="34">
        <v>3</v>
      </c>
      <c r="E105" s="28">
        <v>1.35</v>
      </c>
      <c r="F105" s="28">
        <f t="shared" si="24"/>
        <v>41.85</v>
      </c>
      <c r="G105" s="18">
        <v>168.3</v>
      </c>
      <c r="H105" s="23">
        <f t="shared" si="25"/>
        <v>0.24866310160427807</v>
      </c>
      <c r="I105" s="23">
        <v>0.11</v>
      </c>
      <c r="J105" s="23">
        <f t="shared" si="26"/>
        <v>0.027352941176470587</v>
      </c>
      <c r="K105" s="18">
        <f t="shared" si="27"/>
        <v>1.1</v>
      </c>
      <c r="L105" s="23">
        <f t="shared" si="28"/>
        <v>0.03008823529411765</v>
      </c>
      <c r="M105" s="23">
        <f t="shared" si="29"/>
        <v>0.09026470588235296</v>
      </c>
      <c r="N105" s="23">
        <f t="shared" si="30"/>
        <v>0.015044117647058824</v>
      </c>
      <c r="O105" s="23">
        <f t="shared" si="31"/>
        <v>0.13539705882352943</v>
      </c>
      <c r="P105" s="23">
        <f>O105*18/100</f>
        <v>0.024371470588235297</v>
      </c>
      <c r="Q105" s="23">
        <f t="shared" si="33"/>
        <v>0.06092867647058824</v>
      </c>
      <c r="R105" s="23">
        <f t="shared" si="34"/>
        <v>0.0040619117647058825</v>
      </c>
      <c r="S105" s="31">
        <f t="shared" si="35"/>
        <v>0.22475911764705886</v>
      </c>
      <c r="T105" s="31">
        <f t="shared" si="36"/>
        <v>0.06742773529411766</v>
      </c>
      <c r="U105" s="23">
        <f t="shared" si="37"/>
        <v>0.2921868529411765</v>
      </c>
      <c r="V105" s="23">
        <f t="shared" si="38"/>
        <v>0.020160892852941183</v>
      </c>
      <c r="W105" s="23">
        <f t="shared" si="39"/>
        <v>0.3123477457941177</v>
      </c>
      <c r="X105" s="23">
        <f t="shared" si="40"/>
        <v>0.10619823357000004</v>
      </c>
      <c r="Y105" s="23">
        <f t="shared" si="22"/>
        <v>0.3304639150501765</v>
      </c>
      <c r="Z105" s="23">
        <f t="shared" si="23"/>
        <v>0.7490098944142942</v>
      </c>
      <c r="AA105" s="23">
        <f t="shared" si="41"/>
        <v>0.22470296832428827</v>
      </c>
      <c r="AF105">
        <v>168.3</v>
      </c>
      <c r="AG105">
        <v>1.1</v>
      </c>
    </row>
    <row r="106" spans="1:33" ht="47.25">
      <c r="A106" s="23" t="s">
        <v>205</v>
      </c>
      <c r="B106" s="30" t="s">
        <v>206</v>
      </c>
      <c r="C106" s="28">
        <v>31</v>
      </c>
      <c r="D106" s="34">
        <v>4</v>
      </c>
      <c r="E106" s="28">
        <v>1.57</v>
      </c>
      <c r="F106" s="28">
        <f t="shared" si="24"/>
        <v>48.67</v>
      </c>
      <c r="G106" s="18">
        <v>168.3</v>
      </c>
      <c r="H106" s="23">
        <f t="shared" si="25"/>
        <v>0.28918597742127156</v>
      </c>
      <c r="I106" s="23">
        <v>0.47</v>
      </c>
      <c r="J106" s="23">
        <f t="shared" si="26"/>
        <v>0.13591740938799762</v>
      </c>
      <c r="K106" s="18">
        <f t="shared" si="27"/>
        <v>1.1</v>
      </c>
      <c r="L106" s="23">
        <f t="shared" si="28"/>
        <v>0.1495091503267974</v>
      </c>
      <c r="M106" s="23">
        <f t="shared" si="29"/>
        <v>0.4485274509803922</v>
      </c>
      <c r="N106" s="23">
        <f t="shared" si="30"/>
        <v>0.0747545751633987</v>
      </c>
      <c r="O106" s="23">
        <f t="shared" si="31"/>
        <v>0.6727911764705883</v>
      </c>
      <c r="P106" s="23">
        <f t="shared" si="32"/>
        <v>0.14801405882352942</v>
      </c>
      <c r="Q106" s="23">
        <f t="shared" si="33"/>
        <v>0.3027560294117647</v>
      </c>
      <c r="R106" s="23">
        <f t="shared" si="34"/>
        <v>0.020183735294117645</v>
      </c>
      <c r="S106" s="31">
        <f t="shared" si="35"/>
        <v>1.1437450000000002</v>
      </c>
      <c r="T106" s="31">
        <f t="shared" si="36"/>
        <v>0.3431235000000001</v>
      </c>
      <c r="U106" s="23">
        <f t="shared" si="37"/>
        <v>1.4868685000000004</v>
      </c>
      <c r="V106" s="23">
        <f t="shared" si="38"/>
        <v>0.10259392650000003</v>
      </c>
      <c r="W106" s="23">
        <f t="shared" si="39"/>
        <v>1.5894624265000004</v>
      </c>
      <c r="X106" s="23">
        <f t="shared" si="40"/>
        <v>0.5404172250100001</v>
      </c>
      <c r="Y106" s="23">
        <f t="shared" si="22"/>
        <v>1.6816512472370004</v>
      </c>
      <c r="Z106" s="23">
        <f t="shared" si="23"/>
        <v>3.8115308987470007</v>
      </c>
      <c r="AA106" s="23">
        <f t="shared" si="41"/>
        <v>1.1434592696241002</v>
      </c>
      <c r="AF106">
        <v>168.3</v>
      </c>
      <c r="AG106">
        <v>1.1</v>
      </c>
    </row>
    <row r="107" spans="1:33" ht="13.5" customHeight="1">
      <c r="A107" s="23"/>
      <c r="B107" s="30" t="s">
        <v>207</v>
      </c>
      <c r="C107" s="28">
        <v>31</v>
      </c>
      <c r="D107" s="34">
        <v>4</v>
      </c>
      <c r="E107" s="28">
        <v>1.57</v>
      </c>
      <c r="F107" s="28">
        <f t="shared" si="24"/>
        <v>48.67</v>
      </c>
      <c r="G107" s="18">
        <v>168.3</v>
      </c>
      <c r="H107" s="23">
        <f t="shared" si="25"/>
        <v>0.28918597742127156</v>
      </c>
      <c r="I107" s="23">
        <v>0.7</v>
      </c>
      <c r="J107" s="23">
        <f t="shared" si="26"/>
        <v>0.2024301841948901</v>
      </c>
      <c r="K107" s="18">
        <f t="shared" si="27"/>
        <v>1.1</v>
      </c>
      <c r="L107" s="23">
        <f t="shared" si="28"/>
        <v>0.22267320261437912</v>
      </c>
      <c r="M107" s="23">
        <f t="shared" si="29"/>
        <v>0.6680196078431373</v>
      </c>
      <c r="N107" s="23">
        <f t="shared" si="30"/>
        <v>0.11133660130718956</v>
      </c>
      <c r="O107" s="23">
        <f t="shared" si="31"/>
        <v>1.002029411764706</v>
      </c>
      <c r="P107" s="23">
        <f t="shared" si="32"/>
        <v>0.22044647058823533</v>
      </c>
      <c r="Q107" s="23">
        <f t="shared" si="33"/>
        <v>0.45091323529411764</v>
      </c>
      <c r="R107" s="23">
        <f t="shared" si="34"/>
        <v>0.030060882352941177</v>
      </c>
      <c r="S107" s="31">
        <f t="shared" si="35"/>
        <v>1.7034500000000001</v>
      </c>
      <c r="T107" s="31">
        <f t="shared" si="36"/>
        <v>0.511035</v>
      </c>
      <c r="U107" s="23">
        <f t="shared" si="37"/>
        <v>2.2144850000000003</v>
      </c>
      <c r="V107" s="23">
        <f t="shared" si="38"/>
        <v>0.15279946500000002</v>
      </c>
      <c r="W107" s="23">
        <f t="shared" si="39"/>
        <v>2.3672844650000004</v>
      </c>
      <c r="X107" s="23">
        <f t="shared" si="40"/>
        <v>0.8048767181</v>
      </c>
      <c r="Y107" s="23">
        <f t="shared" si="22"/>
        <v>2.5045869639700005</v>
      </c>
      <c r="Z107" s="23">
        <f t="shared" si="23"/>
        <v>5.6767481470700005</v>
      </c>
      <c r="AA107" s="23">
        <f t="shared" si="41"/>
        <v>1.703024444121</v>
      </c>
      <c r="AF107">
        <v>168.3</v>
      </c>
      <c r="AG107">
        <v>1.1</v>
      </c>
    </row>
    <row r="108" spans="1:33" ht="13.5" customHeight="1">
      <c r="A108" s="23" t="s">
        <v>208</v>
      </c>
      <c r="B108" s="30" t="s">
        <v>209</v>
      </c>
      <c r="C108" s="28">
        <v>31</v>
      </c>
      <c r="D108" s="34">
        <v>4</v>
      </c>
      <c r="E108" s="28">
        <v>1.57</v>
      </c>
      <c r="F108" s="28">
        <f t="shared" si="24"/>
        <v>48.67</v>
      </c>
      <c r="G108" s="18">
        <v>168.3</v>
      </c>
      <c r="H108" s="23">
        <f t="shared" si="25"/>
        <v>0.28918597742127156</v>
      </c>
      <c r="I108" s="23">
        <v>0.58</v>
      </c>
      <c r="J108" s="23">
        <f t="shared" si="26"/>
        <v>0.1677278669043375</v>
      </c>
      <c r="K108" s="18">
        <f t="shared" si="27"/>
        <v>1.1</v>
      </c>
      <c r="L108" s="23">
        <f t="shared" si="28"/>
        <v>0.18450065359477127</v>
      </c>
      <c r="M108" s="23">
        <f t="shared" si="29"/>
        <v>0.5535019607843138</v>
      </c>
      <c r="N108" s="23">
        <f t="shared" si="30"/>
        <v>0.09225032679738562</v>
      </c>
      <c r="O108" s="23">
        <f t="shared" si="31"/>
        <v>0.8302529411764707</v>
      </c>
      <c r="P108" s="23">
        <f t="shared" si="32"/>
        <v>0.18265564705882353</v>
      </c>
      <c r="Q108" s="23">
        <f t="shared" si="33"/>
        <v>0.37361382352941186</v>
      </c>
      <c r="R108" s="23">
        <f t="shared" si="34"/>
        <v>0.024907588235294122</v>
      </c>
      <c r="S108" s="31">
        <f t="shared" si="35"/>
        <v>1.4114300000000002</v>
      </c>
      <c r="T108" s="31">
        <f t="shared" si="36"/>
        <v>0.42342900000000006</v>
      </c>
      <c r="U108" s="23">
        <f t="shared" si="37"/>
        <v>1.8348590000000002</v>
      </c>
      <c r="V108" s="23">
        <f t="shared" si="38"/>
        <v>0.12660527100000002</v>
      </c>
      <c r="W108" s="23">
        <f t="shared" si="39"/>
        <v>1.9614642710000003</v>
      </c>
      <c r="X108" s="23">
        <f t="shared" si="40"/>
        <v>0.6668978521400001</v>
      </c>
      <c r="Y108" s="23">
        <f aca="true" t="shared" si="42" ref="Y108:Y141">W108*105.8/100</f>
        <v>2.0752291987180005</v>
      </c>
      <c r="Z108" s="23">
        <f aca="true" t="shared" si="43" ref="Z108:Z139">SUM(W108:Y108)</f>
        <v>4.703591321858001</v>
      </c>
      <c r="AA108" s="23">
        <f t="shared" si="41"/>
        <v>1.4110773965574004</v>
      </c>
      <c r="AF108">
        <v>168.3</v>
      </c>
      <c r="AG108">
        <v>1.1</v>
      </c>
    </row>
    <row r="109" spans="1:33" ht="13.5" customHeight="1">
      <c r="A109" s="23"/>
      <c r="B109" s="30" t="s">
        <v>210</v>
      </c>
      <c r="C109" s="28">
        <v>31</v>
      </c>
      <c r="D109" s="34">
        <v>4</v>
      </c>
      <c r="E109" s="28">
        <v>1.57</v>
      </c>
      <c r="F109" s="28">
        <f t="shared" si="24"/>
        <v>48.67</v>
      </c>
      <c r="G109" s="18">
        <v>168.3</v>
      </c>
      <c r="H109" s="23">
        <f t="shared" si="25"/>
        <v>0.28918597742127156</v>
      </c>
      <c r="I109" s="23">
        <v>0.83</v>
      </c>
      <c r="J109" s="23">
        <f t="shared" si="26"/>
        <v>0.24002436125965537</v>
      </c>
      <c r="K109" s="18">
        <f t="shared" si="27"/>
        <v>1.1</v>
      </c>
      <c r="L109" s="23">
        <f t="shared" si="28"/>
        <v>0.2640267973856209</v>
      </c>
      <c r="M109" s="23">
        <f t="shared" si="29"/>
        <v>0.7920803921568627</v>
      </c>
      <c r="N109" s="23">
        <f t="shared" si="30"/>
        <v>0.13201339869281045</v>
      </c>
      <c r="O109" s="23">
        <f t="shared" si="31"/>
        <v>1.188120588235294</v>
      </c>
      <c r="P109" s="23">
        <f t="shared" si="32"/>
        <v>0.2613865294117647</v>
      </c>
      <c r="Q109" s="23">
        <f t="shared" si="33"/>
        <v>0.5346542647058823</v>
      </c>
      <c r="R109" s="23">
        <f t="shared" si="34"/>
        <v>0.035643617647058826</v>
      </c>
      <c r="S109" s="31">
        <f t="shared" si="35"/>
        <v>2.019805</v>
      </c>
      <c r="T109" s="31">
        <f t="shared" si="36"/>
        <v>0.6059415</v>
      </c>
      <c r="U109" s="23">
        <f t="shared" si="37"/>
        <v>2.6257465</v>
      </c>
      <c r="V109" s="23">
        <f t="shared" si="38"/>
        <v>0.1811765085</v>
      </c>
      <c r="W109" s="23">
        <f t="shared" si="39"/>
        <v>2.8069230085</v>
      </c>
      <c r="X109" s="23">
        <f t="shared" si="40"/>
        <v>0.95435382289</v>
      </c>
      <c r="Y109" s="23">
        <f t="shared" si="42"/>
        <v>2.969724542993</v>
      </c>
      <c r="Z109" s="23">
        <f t="shared" si="43"/>
        <v>6.731001374383</v>
      </c>
      <c r="AA109" s="23">
        <f t="shared" si="41"/>
        <v>2.0193004123149</v>
      </c>
      <c r="AF109">
        <v>168.3</v>
      </c>
      <c r="AG109">
        <v>1.1</v>
      </c>
    </row>
    <row r="110" spans="1:33" ht="47.25">
      <c r="A110" s="23" t="s">
        <v>211</v>
      </c>
      <c r="B110" s="30" t="s">
        <v>212</v>
      </c>
      <c r="C110" s="28">
        <v>31</v>
      </c>
      <c r="D110" s="34">
        <v>4</v>
      </c>
      <c r="E110" s="28">
        <v>1.57</v>
      </c>
      <c r="F110" s="28">
        <f t="shared" si="24"/>
        <v>48.67</v>
      </c>
      <c r="G110" s="18">
        <v>168.3</v>
      </c>
      <c r="H110" s="23">
        <f t="shared" si="25"/>
        <v>0.28918597742127156</v>
      </c>
      <c r="I110" s="23">
        <v>0.58</v>
      </c>
      <c r="J110" s="23">
        <f t="shared" si="26"/>
        <v>0.1677278669043375</v>
      </c>
      <c r="K110" s="18">
        <f t="shared" si="27"/>
        <v>1.1</v>
      </c>
      <c r="L110" s="23">
        <f t="shared" si="28"/>
        <v>0.18450065359477127</v>
      </c>
      <c r="M110" s="23">
        <f t="shared" si="29"/>
        <v>0.5535019607843138</v>
      </c>
      <c r="N110" s="23">
        <f t="shared" si="30"/>
        <v>0.09225032679738562</v>
      </c>
      <c r="O110" s="23">
        <f t="shared" si="31"/>
        <v>0.8302529411764707</v>
      </c>
      <c r="P110" s="23">
        <f t="shared" si="32"/>
        <v>0.18265564705882353</v>
      </c>
      <c r="Q110" s="23">
        <f t="shared" si="33"/>
        <v>0.37361382352941186</v>
      </c>
      <c r="R110" s="23">
        <f t="shared" si="34"/>
        <v>0.024907588235294122</v>
      </c>
      <c r="S110" s="31">
        <f t="shared" si="35"/>
        <v>1.4114300000000002</v>
      </c>
      <c r="T110" s="31">
        <f t="shared" si="36"/>
        <v>0.42342900000000006</v>
      </c>
      <c r="U110" s="23">
        <f t="shared" si="37"/>
        <v>1.8348590000000002</v>
      </c>
      <c r="V110" s="23">
        <f t="shared" si="38"/>
        <v>0.12660527100000002</v>
      </c>
      <c r="W110" s="23">
        <f t="shared" si="39"/>
        <v>1.9614642710000003</v>
      </c>
      <c r="X110" s="23">
        <f t="shared" si="40"/>
        <v>0.6668978521400001</v>
      </c>
      <c r="Y110" s="23">
        <f t="shared" si="42"/>
        <v>2.0752291987180005</v>
      </c>
      <c r="Z110" s="23">
        <f t="shared" si="43"/>
        <v>4.703591321858001</v>
      </c>
      <c r="AA110" s="23">
        <f t="shared" si="41"/>
        <v>1.4110773965574004</v>
      </c>
      <c r="AF110">
        <v>168.3</v>
      </c>
      <c r="AG110">
        <v>1.1</v>
      </c>
    </row>
    <row r="111" spans="1:33" ht="47.25">
      <c r="A111" s="23"/>
      <c r="B111" s="30" t="s">
        <v>213</v>
      </c>
      <c r="C111" s="28">
        <v>31</v>
      </c>
      <c r="D111" s="34">
        <v>4</v>
      </c>
      <c r="E111" s="28">
        <v>1.57</v>
      </c>
      <c r="F111" s="28">
        <f t="shared" si="24"/>
        <v>48.67</v>
      </c>
      <c r="G111" s="18">
        <v>168.3</v>
      </c>
      <c r="H111" s="23">
        <f t="shared" si="25"/>
        <v>0.28918597742127156</v>
      </c>
      <c r="I111" s="23">
        <v>0.87</v>
      </c>
      <c r="J111" s="23">
        <f t="shared" si="26"/>
        <v>0.25159180035650625</v>
      </c>
      <c r="K111" s="18">
        <f t="shared" si="27"/>
        <v>1.1</v>
      </c>
      <c r="L111" s="23">
        <f t="shared" si="28"/>
        <v>0.2767509803921569</v>
      </c>
      <c r="M111" s="23">
        <f t="shared" si="29"/>
        <v>0.8302529411764706</v>
      </c>
      <c r="N111" s="23">
        <f t="shared" si="30"/>
        <v>0.13837549019607845</v>
      </c>
      <c r="O111" s="23">
        <f t="shared" si="31"/>
        <v>1.245379411764706</v>
      </c>
      <c r="P111" s="23">
        <f t="shared" si="32"/>
        <v>0.2739834705882353</v>
      </c>
      <c r="Q111" s="23">
        <f t="shared" si="33"/>
        <v>0.5604207352941176</v>
      </c>
      <c r="R111" s="23">
        <f t="shared" si="34"/>
        <v>0.03736138235294118</v>
      </c>
      <c r="S111" s="31">
        <f t="shared" si="35"/>
        <v>2.117145</v>
      </c>
      <c r="T111" s="31">
        <f t="shared" si="36"/>
        <v>0.6351435</v>
      </c>
      <c r="U111" s="23">
        <f t="shared" si="37"/>
        <v>2.7522884999999997</v>
      </c>
      <c r="V111" s="23">
        <f t="shared" si="38"/>
        <v>0.18990790649999997</v>
      </c>
      <c r="W111" s="23">
        <f t="shared" si="39"/>
        <v>2.9421964064999995</v>
      </c>
      <c r="X111" s="23">
        <f t="shared" si="40"/>
        <v>1.00034677821</v>
      </c>
      <c r="Y111" s="23">
        <f t="shared" si="42"/>
        <v>3.112843798077</v>
      </c>
      <c r="Z111" s="23">
        <f t="shared" si="43"/>
        <v>7.055386982786999</v>
      </c>
      <c r="AA111" s="23">
        <f t="shared" si="41"/>
        <v>2.1166160948360995</v>
      </c>
      <c r="AF111">
        <v>168.3</v>
      </c>
      <c r="AG111">
        <v>1.1</v>
      </c>
    </row>
    <row r="112" spans="1:33" ht="13.5" customHeight="1">
      <c r="A112" s="23" t="s">
        <v>214</v>
      </c>
      <c r="B112" s="30" t="s">
        <v>215</v>
      </c>
      <c r="C112" s="28">
        <v>31</v>
      </c>
      <c r="D112" s="34">
        <v>4</v>
      </c>
      <c r="E112" s="28">
        <v>1.57</v>
      </c>
      <c r="F112" s="28">
        <f t="shared" si="24"/>
        <v>48.67</v>
      </c>
      <c r="G112" s="18">
        <v>168.3</v>
      </c>
      <c r="H112" s="23">
        <f t="shared" si="25"/>
        <v>0.28918597742127156</v>
      </c>
      <c r="I112" s="23">
        <v>2.94</v>
      </c>
      <c r="J112" s="23">
        <f t="shared" si="26"/>
        <v>0.8502067736185384</v>
      </c>
      <c r="K112" s="18">
        <f t="shared" si="27"/>
        <v>1.1</v>
      </c>
      <c r="L112" s="23">
        <f t="shared" si="28"/>
        <v>0.9352274509803923</v>
      </c>
      <c r="M112" s="23">
        <f t="shared" si="29"/>
        <v>2.805682352941177</v>
      </c>
      <c r="N112" s="23">
        <f t="shared" si="30"/>
        <v>0.46761372549019614</v>
      </c>
      <c r="O112" s="23">
        <f t="shared" si="31"/>
        <v>4.2085235294117656</v>
      </c>
      <c r="P112" s="23">
        <f t="shared" si="32"/>
        <v>0.9258751764705885</v>
      </c>
      <c r="Q112" s="23">
        <f t="shared" si="33"/>
        <v>1.8938355882352946</v>
      </c>
      <c r="R112" s="23">
        <f t="shared" si="34"/>
        <v>0.12625570588235296</v>
      </c>
      <c r="S112" s="31">
        <f t="shared" si="35"/>
        <v>7.154490000000002</v>
      </c>
      <c r="T112" s="31">
        <f t="shared" si="36"/>
        <v>2.1463470000000004</v>
      </c>
      <c r="U112" s="23">
        <f t="shared" si="37"/>
        <v>9.300837000000001</v>
      </c>
      <c r="V112" s="23">
        <f t="shared" si="38"/>
        <v>0.6417577530000002</v>
      </c>
      <c r="W112" s="23">
        <f t="shared" si="39"/>
        <v>9.942594753000002</v>
      </c>
      <c r="X112" s="23">
        <f t="shared" si="40"/>
        <v>3.3804822160200008</v>
      </c>
      <c r="Y112" s="23">
        <f t="shared" si="42"/>
        <v>10.519265248674001</v>
      </c>
      <c r="Z112" s="23">
        <f t="shared" si="43"/>
        <v>23.842342217694004</v>
      </c>
      <c r="AA112" s="23">
        <f t="shared" si="41"/>
        <v>7.152702665308201</v>
      </c>
      <c r="AF112">
        <v>168.3</v>
      </c>
      <c r="AG112">
        <v>1.1</v>
      </c>
    </row>
    <row r="113" spans="1:33" ht="37.5" customHeight="1">
      <c r="A113" s="23" t="s">
        <v>216</v>
      </c>
      <c r="B113" s="30" t="s">
        <v>217</v>
      </c>
      <c r="C113" s="28">
        <v>31</v>
      </c>
      <c r="D113" s="34">
        <v>4</v>
      </c>
      <c r="E113" s="28">
        <v>1.57</v>
      </c>
      <c r="F113" s="28">
        <f t="shared" si="24"/>
        <v>48.67</v>
      </c>
      <c r="G113" s="18">
        <v>168.3</v>
      </c>
      <c r="H113" s="23">
        <f t="shared" si="25"/>
        <v>0.28918597742127156</v>
      </c>
      <c r="I113" s="23">
        <v>0.48</v>
      </c>
      <c r="J113" s="23">
        <f t="shared" si="26"/>
        <v>0.13880926916221034</v>
      </c>
      <c r="K113" s="18">
        <f t="shared" si="27"/>
        <v>1.1</v>
      </c>
      <c r="L113" s="23">
        <f t="shared" si="28"/>
        <v>0.1526901960784314</v>
      </c>
      <c r="M113" s="23">
        <f t="shared" si="29"/>
        <v>0.4580705882352942</v>
      </c>
      <c r="N113" s="23">
        <f t="shared" si="30"/>
        <v>0.0763450980392157</v>
      </c>
      <c r="O113" s="23">
        <f t="shared" si="31"/>
        <v>0.6871058823529412</v>
      </c>
      <c r="P113" s="23">
        <f t="shared" si="32"/>
        <v>0.15116329411764706</v>
      </c>
      <c r="Q113" s="23">
        <f t="shared" si="33"/>
        <v>0.3091976470588235</v>
      </c>
      <c r="R113" s="23">
        <f t="shared" si="34"/>
        <v>0.020613176470588235</v>
      </c>
      <c r="S113" s="31">
        <f t="shared" si="35"/>
        <v>1.16808</v>
      </c>
      <c r="T113" s="31">
        <f t="shared" si="36"/>
        <v>0.350424</v>
      </c>
      <c r="U113" s="23">
        <f t="shared" si="37"/>
        <v>1.518504</v>
      </c>
      <c r="V113" s="23">
        <f t="shared" si="38"/>
        <v>0.10477677600000002</v>
      </c>
      <c r="W113" s="23">
        <f t="shared" si="39"/>
        <v>1.623280776</v>
      </c>
      <c r="X113" s="23">
        <f t="shared" si="40"/>
        <v>0.55191546384</v>
      </c>
      <c r="Y113" s="23">
        <f t="shared" si="42"/>
        <v>1.717431061008</v>
      </c>
      <c r="Z113" s="23">
        <f t="shared" si="43"/>
        <v>3.892627300848</v>
      </c>
      <c r="AA113" s="23">
        <f t="shared" si="41"/>
        <v>1.1677881902544</v>
      </c>
      <c r="AF113">
        <v>168.3</v>
      </c>
      <c r="AG113">
        <v>1.1</v>
      </c>
    </row>
    <row r="114" spans="1:33" ht="31.5" customHeight="1">
      <c r="A114" s="23"/>
      <c r="B114" s="30" t="s">
        <v>218</v>
      </c>
      <c r="C114" s="28">
        <v>31</v>
      </c>
      <c r="D114" s="34">
        <v>4</v>
      </c>
      <c r="E114" s="28">
        <v>1.57</v>
      </c>
      <c r="F114" s="28">
        <f t="shared" si="24"/>
        <v>48.67</v>
      </c>
      <c r="G114" s="18">
        <v>168.3</v>
      </c>
      <c r="H114" s="23">
        <f t="shared" si="25"/>
        <v>0.28918597742127156</v>
      </c>
      <c r="I114" s="23">
        <v>0.55</v>
      </c>
      <c r="J114" s="23">
        <f t="shared" si="26"/>
        <v>0.15905228758169937</v>
      </c>
      <c r="K114" s="18">
        <f t="shared" si="27"/>
        <v>1.1</v>
      </c>
      <c r="L114" s="23">
        <f t="shared" si="28"/>
        <v>0.17495751633986933</v>
      </c>
      <c r="M114" s="23">
        <f t="shared" si="29"/>
        <v>0.524872549019608</v>
      </c>
      <c r="N114" s="23">
        <f t="shared" si="30"/>
        <v>0.08747875816993467</v>
      </c>
      <c r="O114" s="23">
        <f t="shared" si="31"/>
        <v>0.787308823529412</v>
      </c>
      <c r="P114" s="23">
        <f t="shared" si="32"/>
        <v>0.17320794117647065</v>
      </c>
      <c r="Q114" s="23">
        <f t="shared" si="33"/>
        <v>0.3542889705882354</v>
      </c>
      <c r="R114" s="23">
        <f t="shared" si="34"/>
        <v>0.02361926470588236</v>
      </c>
      <c r="S114" s="31">
        <f t="shared" si="35"/>
        <v>1.3384250000000004</v>
      </c>
      <c r="T114" s="31">
        <f t="shared" si="36"/>
        <v>0.4015275000000001</v>
      </c>
      <c r="U114" s="23">
        <f t="shared" si="37"/>
        <v>1.7399525000000005</v>
      </c>
      <c r="V114" s="23">
        <f t="shared" si="38"/>
        <v>0.12005672250000003</v>
      </c>
      <c r="W114" s="23">
        <f t="shared" si="39"/>
        <v>1.8600092225000004</v>
      </c>
      <c r="X114" s="23">
        <f t="shared" si="40"/>
        <v>0.6324031356500002</v>
      </c>
      <c r="Y114" s="23">
        <f t="shared" si="42"/>
        <v>1.9678897574050003</v>
      </c>
      <c r="Z114" s="23">
        <f t="shared" si="43"/>
        <v>4.460302115555001</v>
      </c>
      <c r="AA114" s="23">
        <f t="shared" si="41"/>
        <v>1.3380906346665002</v>
      </c>
      <c r="AF114">
        <v>168.3</v>
      </c>
      <c r="AG114">
        <v>1.1</v>
      </c>
    </row>
    <row r="115" spans="1:33" ht="30.75" customHeight="1">
      <c r="A115" s="23"/>
      <c r="B115" s="30" t="s">
        <v>219</v>
      </c>
      <c r="C115" s="28">
        <v>31</v>
      </c>
      <c r="D115" s="34">
        <v>4</v>
      </c>
      <c r="E115" s="28">
        <v>1.57</v>
      </c>
      <c r="F115" s="28">
        <f t="shared" si="24"/>
        <v>48.67</v>
      </c>
      <c r="G115" s="18">
        <v>168.3</v>
      </c>
      <c r="H115" s="23">
        <f t="shared" si="25"/>
        <v>0.28918597742127156</v>
      </c>
      <c r="I115" s="23">
        <v>1.03</v>
      </c>
      <c r="J115" s="23">
        <f t="shared" si="26"/>
        <v>0.2978615567439097</v>
      </c>
      <c r="K115" s="18">
        <f t="shared" si="27"/>
        <v>1.1</v>
      </c>
      <c r="L115" s="23">
        <f t="shared" si="28"/>
        <v>0.32764771241830065</v>
      </c>
      <c r="M115" s="23">
        <f t="shared" si="29"/>
        <v>0.982943137254902</v>
      </c>
      <c r="N115" s="23">
        <f t="shared" si="30"/>
        <v>0.16382385620915035</v>
      </c>
      <c r="O115" s="23">
        <f t="shared" si="31"/>
        <v>1.474414705882353</v>
      </c>
      <c r="P115" s="23">
        <f t="shared" si="32"/>
        <v>0.32437123529411765</v>
      </c>
      <c r="Q115" s="23">
        <f t="shared" si="33"/>
        <v>0.6634866176470589</v>
      </c>
      <c r="R115" s="23">
        <f t="shared" si="34"/>
        <v>0.044232441176470585</v>
      </c>
      <c r="S115" s="31">
        <f t="shared" si="35"/>
        <v>2.5065049999999998</v>
      </c>
      <c r="T115" s="31">
        <f t="shared" si="36"/>
        <v>0.7519515</v>
      </c>
      <c r="U115" s="23">
        <f t="shared" si="37"/>
        <v>3.2584565</v>
      </c>
      <c r="V115" s="23">
        <f t="shared" si="38"/>
        <v>0.2248334985</v>
      </c>
      <c r="W115" s="23">
        <f t="shared" si="39"/>
        <v>3.4832899985</v>
      </c>
      <c r="X115" s="23">
        <f t="shared" si="40"/>
        <v>1.18431859949</v>
      </c>
      <c r="Y115" s="23">
        <f t="shared" si="42"/>
        <v>3.685320818413</v>
      </c>
      <c r="Z115" s="23">
        <f t="shared" si="43"/>
        <v>8.352929416403</v>
      </c>
      <c r="AA115" s="23">
        <f t="shared" si="41"/>
        <v>2.5058788249209</v>
      </c>
      <c r="AF115">
        <v>168.3</v>
      </c>
      <c r="AG115">
        <v>1.1</v>
      </c>
    </row>
    <row r="116" spans="1:33" ht="31.5">
      <c r="A116" s="23" t="s">
        <v>220</v>
      </c>
      <c r="B116" s="30" t="s">
        <v>221</v>
      </c>
      <c r="C116" s="28">
        <v>31</v>
      </c>
      <c r="D116" s="34">
        <v>4</v>
      </c>
      <c r="E116" s="28">
        <v>1.57</v>
      </c>
      <c r="F116" s="28">
        <f t="shared" si="24"/>
        <v>48.67</v>
      </c>
      <c r="G116" s="18">
        <v>168.3</v>
      </c>
      <c r="H116" s="23">
        <f t="shared" si="25"/>
        <v>0.28918597742127156</v>
      </c>
      <c r="I116" s="23">
        <v>2.5</v>
      </c>
      <c r="J116" s="23">
        <f t="shared" si="26"/>
        <v>0.7229649435531789</v>
      </c>
      <c r="K116" s="18">
        <f t="shared" si="27"/>
        <v>1.1</v>
      </c>
      <c r="L116" s="23">
        <f t="shared" si="28"/>
        <v>0.7952614379084968</v>
      </c>
      <c r="M116" s="23">
        <f t="shared" si="29"/>
        <v>2.38578431372549</v>
      </c>
      <c r="N116" s="23">
        <f t="shared" si="30"/>
        <v>0.39763071895424834</v>
      </c>
      <c r="O116" s="23">
        <f t="shared" si="31"/>
        <v>3.5786764705882357</v>
      </c>
      <c r="P116" s="23">
        <f t="shared" si="32"/>
        <v>0.7873088235294118</v>
      </c>
      <c r="Q116" s="23">
        <f t="shared" si="33"/>
        <v>1.610404411764706</v>
      </c>
      <c r="R116" s="23">
        <f t="shared" si="34"/>
        <v>0.10736029411764708</v>
      </c>
      <c r="S116" s="31">
        <f t="shared" si="35"/>
        <v>6.083750000000001</v>
      </c>
      <c r="T116" s="31">
        <f t="shared" si="36"/>
        <v>1.8251250000000006</v>
      </c>
      <c r="U116" s="23">
        <f t="shared" si="37"/>
        <v>7.908875000000002</v>
      </c>
      <c r="V116" s="23">
        <f t="shared" si="38"/>
        <v>0.5457123750000001</v>
      </c>
      <c r="W116" s="23">
        <f t="shared" si="39"/>
        <v>8.454587375000003</v>
      </c>
      <c r="X116" s="23">
        <f t="shared" si="40"/>
        <v>2.8745597075000013</v>
      </c>
      <c r="Y116" s="23">
        <f t="shared" si="42"/>
        <v>8.944953442750002</v>
      </c>
      <c r="Z116" s="23">
        <f t="shared" si="43"/>
        <v>20.274100525250006</v>
      </c>
      <c r="AA116" s="23">
        <f t="shared" si="41"/>
        <v>6.082230157575002</v>
      </c>
      <c r="AF116">
        <v>168.3</v>
      </c>
      <c r="AG116">
        <v>1.1</v>
      </c>
    </row>
    <row r="117" spans="1:33" ht="31.5">
      <c r="A117" s="23" t="s">
        <v>222</v>
      </c>
      <c r="B117" s="30" t="s">
        <v>223</v>
      </c>
      <c r="C117" s="28">
        <v>31</v>
      </c>
      <c r="D117" s="34">
        <v>4</v>
      </c>
      <c r="E117" s="28">
        <v>1.57</v>
      </c>
      <c r="F117" s="28">
        <f t="shared" si="24"/>
        <v>48.67</v>
      </c>
      <c r="G117" s="18">
        <v>168.3</v>
      </c>
      <c r="H117" s="23">
        <f t="shared" si="25"/>
        <v>0.28918597742127156</v>
      </c>
      <c r="I117" s="23">
        <v>1.2</v>
      </c>
      <c r="J117" s="23">
        <f t="shared" si="26"/>
        <v>0.34702317290552587</v>
      </c>
      <c r="K117" s="18">
        <f t="shared" si="27"/>
        <v>1.1</v>
      </c>
      <c r="L117" s="23">
        <f t="shared" si="28"/>
        <v>0.3817254901960785</v>
      </c>
      <c r="M117" s="23">
        <f t="shared" si="29"/>
        <v>1.1451764705882355</v>
      </c>
      <c r="N117" s="23">
        <f t="shared" si="30"/>
        <v>0.19086274509803924</v>
      </c>
      <c r="O117" s="23">
        <f t="shared" si="31"/>
        <v>1.717764705882353</v>
      </c>
      <c r="P117" s="23">
        <f t="shared" si="32"/>
        <v>0.37790823529411766</v>
      </c>
      <c r="Q117" s="23">
        <f t="shared" si="33"/>
        <v>0.7729941176470589</v>
      </c>
      <c r="R117" s="23">
        <f t="shared" si="34"/>
        <v>0.05153294117647059</v>
      </c>
      <c r="S117" s="31">
        <f t="shared" si="35"/>
        <v>2.9202</v>
      </c>
      <c r="T117" s="31">
        <f t="shared" si="36"/>
        <v>0.87606</v>
      </c>
      <c r="U117" s="23">
        <f t="shared" si="37"/>
        <v>3.7962599999999997</v>
      </c>
      <c r="V117" s="23">
        <f t="shared" si="38"/>
        <v>0.26194194</v>
      </c>
      <c r="W117" s="23">
        <f t="shared" si="39"/>
        <v>4.05820194</v>
      </c>
      <c r="X117" s="23">
        <f t="shared" si="40"/>
        <v>1.3797886596</v>
      </c>
      <c r="Y117" s="23">
        <f t="shared" si="42"/>
        <v>4.29357765252</v>
      </c>
      <c r="Z117" s="23">
        <f t="shared" si="43"/>
        <v>9.731568252119999</v>
      </c>
      <c r="AA117" s="23">
        <f t="shared" si="41"/>
        <v>2.919470475636</v>
      </c>
      <c r="AF117">
        <v>168.3</v>
      </c>
      <c r="AG117">
        <v>1.1</v>
      </c>
    </row>
    <row r="118" spans="1:33" ht="31.5">
      <c r="A118" s="23" t="s">
        <v>224</v>
      </c>
      <c r="B118" s="30" t="s">
        <v>225</v>
      </c>
      <c r="C118" s="28">
        <v>31</v>
      </c>
      <c r="D118" s="34">
        <v>4</v>
      </c>
      <c r="E118" s="28">
        <v>1.57</v>
      </c>
      <c r="F118" s="28">
        <f t="shared" si="24"/>
        <v>48.67</v>
      </c>
      <c r="G118" s="18">
        <v>168.3</v>
      </c>
      <c r="H118" s="23">
        <f t="shared" si="25"/>
        <v>0.28918597742127156</v>
      </c>
      <c r="I118" s="23">
        <v>2.26</v>
      </c>
      <c r="J118" s="23">
        <f t="shared" si="26"/>
        <v>0.6535603089720736</v>
      </c>
      <c r="K118" s="18">
        <f t="shared" si="27"/>
        <v>1.1</v>
      </c>
      <c r="L118" s="23">
        <f t="shared" si="28"/>
        <v>0.718916339869281</v>
      </c>
      <c r="M118" s="23">
        <f t="shared" si="29"/>
        <v>2.1567490196078434</v>
      </c>
      <c r="N118" s="23">
        <f t="shared" si="30"/>
        <v>0.35945816993464047</v>
      </c>
      <c r="O118" s="23">
        <f t="shared" si="31"/>
        <v>3.235123529411765</v>
      </c>
      <c r="P118" s="23">
        <f t="shared" si="32"/>
        <v>0.7117271764705884</v>
      </c>
      <c r="Q118" s="23">
        <f t="shared" si="33"/>
        <v>1.4558055882352943</v>
      </c>
      <c r="R118" s="23">
        <f t="shared" si="34"/>
        <v>0.09705370588235293</v>
      </c>
      <c r="S118" s="31">
        <f t="shared" si="35"/>
        <v>5.49971</v>
      </c>
      <c r="T118" s="31">
        <f t="shared" si="36"/>
        <v>1.6499130000000002</v>
      </c>
      <c r="U118" s="23">
        <f t="shared" si="37"/>
        <v>7.149623</v>
      </c>
      <c r="V118" s="23">
        <f t="shared" si="38"/>
        <v>0.4933239870000001</v>
      </c>
      <c r="W118" s="23">
        <f t="shared" si="39"/>
        <v>7.642946987</v>
      </c>
      <c r="X118" s="23">
        <f t="shared" si="40"/>
        <v>2.59860197558</v>
      </c>
      <c r="Y118" s="23">
        <f t="shared" si="42"/>
        <v>8.086237912246</v>
      </c>
      <c r="Z118" s="23">
        <f t="shared" si="43"/>
        <v>18.327786874826</v>
      </c>
      <c r="AA118" s="23">
        <f t="shared" si="41"/>
        <v>5.4983360624478</v>
      </c>
      <c r="AF118">
        <v>168.3</v>
      </c>
      <c r="AG118">
        <v>1.1</v>
      </c>
    </row>
    <row r="119" spans="1:33" ht="31.5">
      <c r="A119" s="23" t="s">
        <v>226</v>
      </c>
      <c r="B119" s="30" t="s">
        <v>227</v>
      </c>
      <c r="C119" s="28">
        <v>31</v>
      </c>
      <c r="D119" s="34">
        <v>4</v>
      </c>
      <c r="E119" s="28">
        <v>1.57</v>
      </c>
      <c r="F119" s="28">
        <f t="shared" si="24"/>
        <v>48.67</v>
      </c>
      <c r="G119" s="18">
        <v>168.3</v>
      </c>
      <c r="H119" s="23">
        <f t="shared" si="25"/>
        <v>0.28918597742127156</v>
      </c>
      <c r="I119" s="23">
        <v>2.77</v>
      </c>
      <c r="J119" s="23">
        <f t="shared" si="26"/>
        <v>0.8010451574569222</v>
      </c>
      <c r="K119" s="18">
        <f t="shared" si="27"/>
        <v>1.1</v>
      </c>
      <c r="L119" s="23">
        <f t="shared" si="28"/>
        <v>0.8811496732026145</v>
      </c>
      <c r="M119" s="23">
        <f t="shared" si="29"/>
        <v>2.6434490196078433</v>
      </c>
      <c r="N119" s="23">
        <f t="shared" si="30"/>
        <v>0.4405748366013073</v>
      </c>
      <c r="O119" s="23">
        <f t="shared" si="31"/>
        <v>3.965173529411765</v>
      </c>
      <c r="P119" s="23">
        <f t="shared" si="32"/>
        <v>0.8723381764705883</v>
      </c>
      <c r="Q119" s="23">
        <f t="shared" si="33"/>
        <v>1.7843280882352943</v>
      </c>
      <c r="R119" s="23">
        <f t="shared" si="34"/>
        <v>0.11895520588235296</v>
      </c>
      <c r="S119" s="31">
        <f t="shared" si="35"/>
        <v>6.740795</v>
      </c>
      <c r="T119" s="31">
        <f t="shared" si="36"/>
        <v>2.0222385</v>
      </c>
      <c r="U119" s="23">
        <f t="shared" si="37"/>
        <v>8.7630335</v>
      </c>
      <c r="V119" s="23">
        <f t="shared" si="38"/>
        <v>0.6046493115</v>
      </c>
      <c r="W119" s="23">
        <f t="shared" si="39"/>
        <v>9.3676828115</v>
      </c>
      <c r="X119" s="23">
        <f t="shared" si="40"/>
        <v>3.18501215591</v>
      </c>
      <c r="Y119" s="23">
        <f t="shared" si="42"/>
        <v>9.911008414567</v>
      </c>
      <c r="Z119" s="23">
        <f t="shared" si="43"/>
        <v>22.463703381977</v>
      </c>
      <c r="AA119" s="23">
        <f t="shared" si="41"/>
        <v>6.7391110145930995</v>
      </c>
      <c r="AF119">
        <v>168.3</v>
      </c>
      <c r="AG119">
        <v>1.1</v>
      </c>
    </row>
    <row r="120" spans="1:33" ht="47.25">
      <c r="A120" s="23" t="s">
        <v>228</v>
      </c>
      <c r="B120" s="30" t="s">
        <v>229</v>
      </c>
      <c r="C120" s="28">
        <v>31</v>
      </c>
      <c r="D120" s="34">
        <v>4</v>
      </c>
      <c r="E120" s="28">
        <v>1.57</v>
      </c>
      <c r="F120" s="28">
        <f t="shared" si="24"/>
        <v>48.67</v>
      </c>
      <c r="G120" s="18">
        <v>168.3</v>
      </c>
      <c r="H120" s="23">
        <f t="shared" si="25"/>
        <v>0.28918597742127156</v>
      </c>
      <c r="I120" s="23">
        <v>0.42</v>
      </c>
      <c r="J120" s="23">
        <f t="shared" si="26"/>
        <v>0.12145811051693405</v>
      </c>
      <c r="K120" s="18">
        <f t="shared" si="27"/>
        <v>1.1</v>
      </c>
      <c r="L120" s="23">
        <f t="shared" si="28"/>
        <v>0.13360392156862747</v>
      </c>
      <c r="M120" s="23">
        <f t="shared" si="29"/>
        <v>0.4008117647058824</v>
      </c>
      <c r="N120" s="23">
        <f t="shared" si="30"/>
        <v>0.06680196078431373</v>
      </c>
      <c r="O120" s="23">
        <f t="shared" si="31"/>
        <v>0.6012176470588236</v>
      </c>
      <c r="P120" s="23">
        <f t="shared" si="32"/>
        <v>0.13226788235294118</v>
      </c>
      <c r="Q120" s="23">
        <f t="shared" si="33"/>
        <v>0.27054794117647063</v>
      </c>
      <c r="R120" s="23">
        <f t="shared" si="34"/>
        <v>0.01803652941176471</v>
      </c>
      <c r="S120" s="31">
        <f t="shared" si="35"/>
        <v>1.0220700000000003</v>
      </c>
      <c r="T120" s="31">
        <f t="shared" si="36"/>
        <v>0.3066210000000001</v>
      </c>
      <c r="U120" s="23">
        <f t="shared" si="37"/>
        <v>1.3286910000000003</v>
      </c>
      <c r="V120" s="23">
        <f t="shared" si="38"/>
        <v>0.09167967900000003</v>
      </c>
      <c r="W120" s="23">
        <f t="shared" si="39"/>
        <v>1.4203706790000004</v>
      </c>
      <c r="X120" s="23">
        <f t="shared" si="40"/>
        <v>0.48292603086000013</v>
      </c>
      <c r="Y120" s="23">
        <f t="shared" si="42"/>
        <v>1.5027521783820004</v>
      </c>
      <c r="Z120" s="23">
        <f t="shared" si="43"/>
        <v>3.406048888242001</v>
      </c>
      <c r="AA120" s="23">
        <f t="shared" si="41"/>
        <v>1.0218146664726004</v>
      </c>
      <c r="AF120">
        <v>168.3</v>
      </c>
      <c r="AG120">
        <v>1.1</v>
      </c>
    </row>
    <row r="121" spans="1:33" ht="47.25">
      <c r="A121" s="23" t="s">
        <v>230</v>
      </c>
      <c r="B121" s="30" t="s">
        <v>231</v>
      </c>
      <c r="C121" s="28">
        <v>31</v>
      </c>
      <c r="D121" s="34">
        <v>4</v>
      </c>
      <c r="E121" s="28">
        <v>1.57</v>
      </c>
      <c r="F121" s="28">
        <f t="shared" si="24"/>
        <v>48.67</v>
      </c>
      <c r="G121" s="18">
        <v>168.3</v>
      </c>
      <c r="H121" s="23">
        <f t="shared" si="25"/>
        <v>0.28918597742127156</v>
      </c>
      <c r="I121" s="23">
        <v>0.96</v>
      </c>
      <c r="J121" s="23">
        <f t="shared" si="26"/>
        <v>0.2776185383244207</v>
      </c>
      <c r="K121" s="18">
        <f t="shared" si="27"/>
        <v>1.1</v>
      </c>
      <c r="L121" s="23">
        <f t="shared" si="28"/>
        <v>0.3053803921568628</v>
      </c>
      <c r="M121" s="23">
        <f t="shared" si="29"/>
        <v>0.9161411764705883</v>
      </c>
      <c r="N121" s="23">
        <f t="shared" si="30"/>
        <v>0.1526901960784314</v>
      </c>
      <c r="O121" s="23">
        <f t="shared" si="31"/>
        <v>1.3742117647058825</v>
      </c>
      <c r="P121" s="23">
        <f t="shared" si="32"/>
        <v>0.3023265882352941</v>
      </c>
      <c r="Q121" s="23">
        <f t="shared" si="33"/>
        <v>0.618395294117647</v>
      </c>
      <c r="R121" s="23">
        <f t="shared" si="34"/>
        <v>0.04122635294117647</v>
      </c>
      <c r="S121" s="31">
        <f t="shared" si="35"/>
        <v>2.33616</v>
      </c>
      <c r="T121" s="31">
        <f t="shared" si="36"/>
        <v>0.700848</v>
      </c>
      <c r="U121" s="23">
        <f t="shared" si="37"/>
        <v>3.037008</v>
      </c>
      <c r="V121" s="23">
        <f t="shared" si="38"/>
        <v>0.20955355200000003</v>
      </c>
      <c r="W121" s="23">
        <f t="shared" si="39"/>
        <v>3.246561552</v>
      </c>
      <c r="X121" s="23">
        <f t="shared" si="40"/>
        <v>1.10383092768</v>
      </c>
      <c r="Y121" s="23">
        <f t="shared" si="42"/>
        <v>3.434862122016</v>
      </c>
      <c r="Z121" s="23">
        <f t="shared" si="43"/>
        <v>7.785254601696</v>
      </c>
      <c r="AA121" s="23">
        <f t="shared" si="41"/>
        <v>2.3355763805088</v>
      </c>
      <c r="AF121">
        <v>168.3</v>
      </c>
      <c r="AG121">
        <v>1.1</v>
      </c>
    </row>
    <row r="122" spans="1:33" ht="31.5">
      <c r="A122" s="23" t="s">
        <v>232</v>
      </c>
      <c r="B122" s="30" t="s">
        <v>233</v>
      </c>
      <c r="C122" s="28">
        <v>31</v>
      </c>
      <c r="D122" s="34">
        <v>4</v>
      </c>
      <c r="E122" s="28">
        <v>1.57</v>
      </c>
      <c r="F122" s="28">
        <f t="shared" si="24"/>
        <v>48.67</v>
      </c>
      <c r="G122" s="18">
        <v>168.3</v>
      </c>
      <c r="H122" s="23">
        <f t="shared" si="25"/>
        <v>0.28918597742127156</v>
      </c>
      <c r="I122" s="23">
        <v>0.22</v>
      </c>
      <c r="J122" s="23">
        <f t="shared" si="26"/>
        <v>0.06362091503267975</v>
      </c>
      <c r="K122" s="18">
        <f t="shared" si="27"/>
        <v>1.1</v>
      </c>
      <c r="L122" s="23">
        <f t="shared" si="28"/>
        <v>0.06998300653594773</v>
      </c>
      <c r="M122" s="23">
        <f t="shared" si="29"/>
        <v>0.20994901960784318</v>
      </c>
      <c r="N122" s="23">
        <f t="shared" si="30"/>
        <v>0.034991503267973866</v>
      </c>
      <c r="O122" s="23">
        <f t="shared" si="31"/>
        <v>0.31492352941176477</v>
      </c>
      <c r="P122" s="23">
        <f t="shared" si="32"/>
        <v>0.06928317647058825</v>
      </c>
      <c r="Q122" s="23">
        <f t="shared" si="33"/>
        <v>0.14171558823529415</v>
      </c>
      <c r="R122" s="23">
        <f t="shared" si="34"/>
        <v>0.009447705882352943</v>
      </c>
      <c r="S122" s="31">
        <f t="shared" si="35"/>
        <v>0.5353700000000001</v>
      </c>
      <c r="T122" s="31">
        <f t="shared" si="36"/>
        <v>0.16061100000000003</v>
      </c>
      <c r="U122" s="23">
        <f t="shared" si="37"/>
        <v>0.6959810000000002</v>
      </c>
      <c r="V122" s="23">
        <f t="shared" si="38"/>
        <v>0.048022689000000014</v>
      </c>
      <c r="W122" s="23">
        <f t="shared" si="39"/>
        <v>0.7440036890000002</v>
      </c>
      <c r="X122" s="23">
        <f t="shared" si="40"/>
        <v>0.25296125426000005</v>
      </c>
      <c r="Y122" s="23">
        <f t="shared" si="42"/>
        <v>0.7871559029620002</v>
      </c>
      <c r="Z122" s="23">
        <f t="shared" si="43"/>
        <v>1.7841208462220006</v>
      </c>
      <c r="AA122" s="23">
        <f t="shared" si="41"/>
        <v>0.5352362538666001</v>
      </c>
      <c r="AF122">
        <v>168.3</v>
      </c>
      <c r="AG122">
        <v>1.1</v>
      </c>
    </row>
    <row r="123" spans="1:33" ht="110.25">
      <c r="A123" s="23" t="s">
        <v>234</v>
      </c>
      <c r="B123" s="30" t="s">
        <v>235</v>
      </c>
      <c r="C123" s="28">
        <v>31</v>
      </c>
      <c r="D123" s="34">
        <v>4</v>
      </c>
      <c r="E123" s="28">
        <v>1.57</v>
      </c>
      <c r="F123" s="28">
        <f t="shared" si="24"/>
        <v>48.67</v>
      </c>
      <c r="G123" s="18">
        <v>168.3</v>
      </c>
      <c r="H123" s="23">
        <f t="shared" si="25"/>
        <v>0.28918597742127156</v>
      </c>
      <c r="I123" s="23">
        <v>1.32</v>
      </c>
      <c r="J123" s="23">
        <f t="shared" si="26"/>
        <v>0.3817254901960785</v>
      </c>
      <c r="K123" s="18">
        <f t="shared" si="27"/>
        <v>1.1</v>
      </c>
      <c r="L123" s="23">
        <f t="shared" si="28"/>
        <v>0.41989803921568636</v>
      </c>
      <c r="M123" s="23">
        <f t="shared" si="29"/>
        <v>1.259694117647059</v>
      </c>
      <c r="N123" s="23">
        <f t="shared" si="30"/>
        <v>0.20994901960784318</v>
      </c>
      <c r="O123" s="23">
        <f t="shared" si="31"/>
        <v>1.8895411764705885</v>
      </c>
      <c r="P123" s="23">
        <f t="shared" si="32"/>
        <v>0.4156990588235295</v>
      </c>
      <c r="Q123" s="23">
        <f t="shared" si="33"/>
        <v>0.8502935294117648</v>
      </c>
      <c r="R123" s="23">
        <f t="shared" si="34"/>
        <v>0.056686235294117655</v>
      </c>
      <c r="S123" s="31">
        <f t="shared" si="35"/>
        <v>3.2122200000000003</v>
      </c>
      <c r="T123" s="31">
        <f t="shared" si="36"/>
        <v>0.963666</v>
      </c>
      <c r="U123" s="23">
        <f t="shared" si="37"/>
        <v>4.175886</v>
      </c>
      <c r="V123" s="23">
        <f t="shared" si="38"/>
        <v>0.288136134</v>
      </c>
      <c r="W123" s="23">
        <f t="shared" si="39"/>
        <v>4.464022134</v>
      </c>
      <c r="X123" s="23">
        <f t="shared" si="40"/>
        <v>1.5177675255600003</v>
      </c>
      <c r="Y123" s="23">
        <f t="shared" si="42"/>
        <v>4.722935417772</v>
      </c>
      <c r="Z123" s="23">
        <f t="shared" si="43"/>
        <v>10.704725077332</v>
      </c>
      <c r="AA123" s="23">
        <f t="shared" si="41"/>
        <v>3.2114175231996</v>
      </c>
      <c r="AF123">
        <v>168.3</v>
      </c>
      <c r="AG123">
        <v>1.1</v>
      </c>
    </row>
    <row r="124" spans="1:33" ht="110.25">
      <c r="A124" s="23"/>
      <c r="B124" s="30" t="s">
        <v>236</v>
      </c>
      <c r="C124" s="28">
        <v>31</v>
      </c>
      <c r="D124" s="34">
        <v>4</v>
      </c>
      <c r="E124" s="28">
        <v>1.57</v>
      </c>
      <c r="F124" s="28">
        <f t="shared" si="24"/>
        <v>48.67</v>
      </c>
      <c r="G124" s="18">
        <v>168.3</v>
      </c>
      <c r="H124" s="23">
        <f t="shared" si="25"/>
        <v>0.28918597742127156</v>
      </c>
      <c r="I124" s="23">
        <v>1.59</v>
      </c>
      <c r="J124" s="23">
        <f t="shared" si="26"/>
        <v>0.4598057040998218</v>
      </c>
      <c r="K124" s="18">
        <f t="shared" si="27"/>
        <v>1.1</v>
      </c>
      <c r="L124" s="23">
        <f t="shared" si="28"/>
        <v>0.5057862745098041</v>
      </c>
      <c r="M124" s="23">
        <f t="shared" si="29"/>
        <v>1.5173588235294122</v>
      </c>
      <c r="N124" s="23">
        <f t="shared" si="30"/>
        <v>0.25289313725490203</v>
      </c>
      <c r="O124" s="23">
        <f t="shared" si="31"/>
        <v>2.276038235294118</v>
      </c>
      <c r="P124" s="23">
        <f t="shared" si="32"/>
        <v>0.5007284117647061</v>
      </c>
      <c r="Q124" s="23">
        <f t="shared" si="33"/>
        <v>1.024217205882353</v>
      </c>
      <c r="R124" s="23">
        <f t="shared" si="34"/>
        <v>0.06828114705882354</v>
      </c>
      <c r="S124" s="31">
        <f t="shared" si="35"/>
        <v>3.869265000000001</v>
      </c>
      <c r="T124" s="31">
        <f t="shared" si="36"/>
        <v>1.1607795000000003</v>
      </c>
      <c r="U124" s="23">
        <f t="shared" si="37"/>
        <v>5.030044500000001</v>
      </c>
      <c r="V124" s="23">
        <f t="shared" si="38"/>
        <v>0.3470730705</v>
      </c>
      <c r="W124" s="23">
        <f t="shared" si="39"/>
        <v>5.377117570500001</v>
      </c>
      <c r="X124" s="23">
        <f t="shared" si="40"/>
        <v>1.8282199739700005</v>
      </c>
      <c r="Y124" s="23">
        <f t="shared" si="42"/>
        <v>5.688990389589001</v>
      </c>
      <c r="Z124" s="23">
        <f t="shared" si="43"/>
        <v>12.894327934059003</v>
      </c>
      <c r="AA124" s="23">
        <f t="shared" si="41"/>
        <v>3.868298380217701</v>
      </c>
      <c r="AF124">
        <v>168.3</v>
      </c>
      <c r="AG124">
        <v>1.1</v>
      </c>
    </row>
    <row r="125" spans="1:33" ht="63">
      <c r="A125" s="23" t="s">
        <v>237</v>
      </c>
      <c r="B125" s="30" t="s">
        <v>240</v>
      </c>
      <c r="C125" s="28">
        <v>31</v>
      </c>
      <c r="D125" s="34">
        <v>4</v>
      </c>
      <c r="E125" s="28">
        <v>1.57</v>
      </c>
      <c r="F125" s="28">
        <f t="shared" si="24"/>
        <v>48.67</v>
      </c>
      <c r="G125" s="18">
        <v>168.3</v>
      </c>
      <c r="H125" s="23">
        <f t="shared" si="25"/>
        <v>0.28918597742127156</v>
      </c>
      <c r="I125" s="23">
        <v>0.91</v>
      </c>
      <c r="J125" s="23">
        <f t="shared" si="26"/>
        <v>0.2631592394533571</v>
      </c>
      <c r="K125" s="18">
        <f t="shared" si="27"/>
        <v>1.1</v>
      </c>
      <c r="L125" s="23">
        <f t="shared" si="28"/>
        <v>0.28947516339869284</v>
      </c>
      <c r="M125" s="23">
        <f t="shared" si="29"/>
        <v>0.8684254901960784</v>
      </c>
      <c r="N125" s="23">
        <f t="shared" si="30"/>
        <v>0.14473758169934642</v>
      </c>
      <c r="O125" s="23">
        <f t="shared" si="31"/>
        <v>1.3026382352941175</v>
      </c>
      <c r="P125" s="23">
        <f t="shared" si="32"/>
        <v>0.28658041176470583</v>
      </c>
      <c r="Q125" s="23">
        <f t="shared" si="33"/>
        <v>0.5861872058823528</v>
      </c>
      <c r="R125" s="23">
        <f t="shared" si="34"/>
        <v>0.039079147058823524</v>
      </c>
      <c r="S125" s="31">
        <f t="shared" si="35"/>
        <v>2.2144849999999994</v>
      </c>
      <c r="T125" s="31">
        <f t="shared" si="36"/>
        <v>0.6643454999999999</v>
      </c>
      <c r="U125" s="23">
        <f t="shared" si="37"/>
        <v>2.8788304999999994</v>
      </c>
      <c r="V125" s="23">
        <f t="shared" si="38"/>
        <v>0.19863930449999997</v>
      </c>
      <c r="W125" s="23">
        <f t="shared" si="39"/>
        <v>3.0774698044999993</v>
      </c>
      <c r="X125" s="23">
        <f t="shared" si="40"/>
        <v>1.0463397335299998</v>
      </c>
      <c r="Y125" s="23">
        <f t="shared" si="42"/>
        <v>3.255963053160999</v>
      </c>
      <c r="Z125" s="23">
        <f t="shared" si="43"/>
        <v>7.3797725911909975</v>
      </c>
      <c r="AA125" s="23">
        <f t="shared" si="41"/>
        <v>2.213931777357299</v>
      </c>
      <c r="AF125">
        <v>168.3</v>
      </c>
      <c r="AG125">
        <v>1.1</v>
      </c>
    </row>
    <row r="126" spans="1:33" ht="63">
      <c r="A126" s="23"/>
      <c r="B126" s="30" t="s">
        <v>238</v>
      </c>
      <c r="C126" s="28">
        <v>31</v>
      </c>
      <c r="D126" s="34">
        <v>4</v>
      </c>
      <c r="E126" s="28">
        <v>1.57</v>
      </c>
      <c r="F126" s="28">
        <f t="shared" si="24"/>
        <v>48.67</v>
      </c>
      <c r="G126" s="18">
        <v>168.3</v>
      </c>
      <c r="H126" s="23">
        <f t="shared" si="25"/>
        <v>0.28918597742127156</v>
      </c>
      <c r="I126" s="23">
        <v>0.73</v>
      </c>
      <c r="J126" s="23">
        <f t="shared" si="26"/>
        <v>0.21110576351752824</v>
      </c>
      <c r="K126" s="18">
        <f t="shared" si="27"/>
        <v>1.1</v>
      </c>
      <c r="L126" s="23">
        <f t="shared" si="28"/>
        <v>0.23221633986928109</v>
      </c>
      <c r="M126" s="23">
        <f t="shared" si="29"/>
        <v>0.6966490196078432</v>
      </c>
      <c r="N126" s="23">
        <f t="shared" si="30"/>
        <v>0.11610816993464054</v>
      </c>
      <c r="O126" s="23">
        <f t="shared" si="31"/>
        <v>1.0449735294117648</v>
      </c>
      <c r="P126" s="23">
        <f t="shared" si="32"/>
        <v>0.22989417647058827</v>
      </c>
      <c r="Q126" s="23">
        <f t="shared" si="33"/>
        <v>0.4702380882352941</v>
      </c>
      <c r="R126" s="23">
        <f t="shared" si="34"/>
        <v>0.031349205882352946</v>
      </c>
      <c r="S126" s="31">
        <f t="shared" si="35"/>
        <v>1.7764550000000001</v>
      </c>
      <c r="T126" s="31">
        <f t="shared" si="36"/>
        <v>0.5329365</v>
      </c>
      <c r="U126" s="23">
        <f t="shared" si="37"/>
        <v>2.3093915000000003</v>
      </c>
      <c r="V126" s="23">
        <f t="shared" si="38"/>
        <v>0.15934801350000002</v>
      </c>
      <c r="W126" s="23">
        <f t="shared" si="39"/>
        <v>2.4687395135</v>
      </c>
      <c r="X126" s="23">
        <f t="shared" si="40"/>
        <v>0.83937143459</v>
      </c>
      <c r="Y126" s="23">
        <f t="shared" si="42"/>
        <v>2.611926405283</v>
      </c>
      <c r="Z126" s="23">
        <f t="shared" si="43"/>
        <v>5.920037353373</v>
      </c>
      <c r="AA126" s="23">
        <f t="shared" si="41"/>
        <v>1.7760112060119</v>
      </c>
      <c r="AF126">
        <v>168.3</v>
      </c>
      <c r="AG126">
        <v>1.1</v>
      </c>
    </row>
    <row r="127" spans="1:33" ht="63">
      <c r="A127" s="23"/>
      <c r="B127" s="30" t="s">
        <v>239</v>
      </c>
      <c r="C127" s="28">
        <v>31</v>
      </c>
      <c r="D127" s="34">
        <v>4</v>
      </c>
      <c r="E127" s="28">
        <v>1.57</v>
      </c>
      <c r="F127" s="28">
        <f t="shared" si="24"/>
        <v>48.67</v>
      </c>
      <c r="G127" s="18">
        <v>168.3</v>
      </c>
      <c r="H127" s="23">
        <f t="shared" si="25"/>
        <v>0.28918597742127156</v>
      </c>
      <c r="I127" s="23">
        <v>0.88</v>
      </c>
      <c r="J127" s="23">
        <f t="shared" si="26"/>
        <v>0.254483660130719</v>
      </c>
      <c r="K127" s="18">
        <f t="shared" si="27"/>
        <v>1.1</v>
      </c>
      <c r="L127" s="23">
        <f t="shared" si="28"/>
        <v>0.2799320261437909</v>
      </c>
      <c r="M127" s="23">
        <f t="shared" si="29"/>
        <v>0.8397960784313727</v>
      </c>
      <c r="N127" s="23">
        <f t="shared" si="30"/>
        <v>0.13996601307189546</v>
      </c>
      <c r="O127" s="23">
        <f t="shared" si="31"/>
        <v>1.259694117647059</v>
      </c>
      <c r="P127" s="23">
        <f t="shared" si="32"/>
        <v>0.277132705882353</v>
      </c>
      <c r="Q127" s="23">
        <f t="shared" si="33"/>
        <v>0.5668623529411766</v>
      </c>
      <c r="R127" s="23">
        <f t="shared" si="34"/>
        <v>0.03779082352941177</v>
      </c>
      <c r="S127" s="31">
        <f t="shared" si="35"/>
        <v>2.1414800000000005</v>
      </c>
      <c r="T127" s="31">
        <f t="shared" si="36"/>
        <v>0.6424440000000001</v>
      </c>
      <c r="U127" s="23">
        <f t="shared" si="37"/>
        <v>2.7839240000000007</v>
      </c>
      <c r="V127" s="23">
        <f t="shared" si="38"/>
        <v>0.19209075600000006</v>
      </c>
      <c r="W127" s="23">
        <f t="shared" si="39"/>
        <v>2.976014756000001</v>
      </c>
      <c r="X127" s="23">
        <f t="shared" si="40"/>
        <v>1.0118450170400002</v>
      </c>
      <c r="Y127" s="23">
        <f t="shared" si="42"/>
        <v>3.148623611848001</v>
      </c>
      <c r="Z127" s="23">
        <f t="shared" si="43"/>
        <v>7.1364833848880025</v>
      </c>
      <c r="AA127" s="23">
        <f t="shared" si="41"/>
        <v>2.1409450154664005</v>
      </c>
      <c r="AF127">
        <v>168.3</v>
      </c>
      <c r="AG127">
        <v>1.1</v>
      </c>
    </row>
    <row r="128" spans="1:33" ht="78.75">
      <c r="A128" s="23" t="s">
        <v>241</v>
      </c>
      <c r="B128" s="30" t="s">
        <v>242</v>
      </c>
      <c r="C128" s="28">
        <v>31</v>
      </c>
      <c r="D128" s="34">
        <v>4</v>
      </c>
      <c r="E128" s="28">
        <v>1.57</v>
      </c>
      <c r="F128" s="28">
        <f t="shared" si="24"/>
        <v>48.67</v>
      </c>
      <c r="G128" s="18">
        <v>168.3</v>
      </c>
      <c r="H128" s="23">
        <f t="shared" si="25"/>
        <v>0.28918597742127156</v>
      </c>
      <c r="I128" s="23">
        <v>1.8</v>
      </c>
      <c r="J128" s="23">
        <f t="shared" si="26"/>
        <v>0.5205347593582889</v>
      </c>
      <c r="K128" s="18">
        <f t="shared" si="27"/>
        <v>1.1</v>
      </c>
      <c r="L128" s="23">
        <f t="shared" si="28"/>
        <v>0.5725882352941178</v>
      </c>
      <c r="M128" s="23">
        <f t="shared" si="29"/>
        <v>1.7177647058823535</v>
      </c>
      <c r="N128" s="23">
        <f t="shared" si="30"/>
        <v>0.2862941176470589</v>
      </c>
      <c r="O128" s="23">
        <f t="shared" si="31"/>
        <v>2.5766470588235304</v>
      </c>
      <c r="P128" s="23">
        <f t="shared" si="32"/>
        <v>0.5668623529411767</v>
      </c>
      <c r="Q128" s="23">
        <f t="shared" si="33"/>
        <v>1.1594911764705886</v>
      </c>
      <c r="R128" s="23">
        <f t="shared" si="34"/>
        <v>0.07729941176470591</v>
      </c>
      <c r="S128" s="31">
        <f t="shared" si="35"/>
        <v>4.380300000000002</v>
      </c>
      <c r="T128" s="31">
        <f t="shared" si="36"/>
        <v>1.3140900000000004</v>
      </c>
      <c r="U128" s="23">
        <f t="shared" si="37"/>
        <v>5.694390000000002</v>
      </c>
      <c r="V128" s="23">
        <f t="shared" si="38"/>
        <v>0.39291291000000017</v>
      </c>
      <c r="W128" s="23">
        <f t="shared" si="39"/>
        <v>6.087302910000002</v>
      </c>
      <c r="X128" s="23">
        <f t="shared" si="40"/>
        <v>2.069682989400001</v>
      </c>
      <c r="Y128" s="23">
        <f t="shared" si="42"/>
        <v>6.4403664787800015</v>
      </c>
      <c r="Z128" s="23">
        <f t="shared" si="43"/>
        <v>14.597352378180004</v>
      </c>
      <c r="AA128" s="23">
        <f t="shared" si="41"/>
        <v>4.3792057134540014</v>
      </c>
      <c r="AF128">
        <v>168.3</v>
      </c>
      <c r="AG128">
        <v>1.1</v>
      </c>
    </row>
    <row r="129" spans="1:33" ht="78.75">
      <c r="A129" s="23"/>
      <c r="B129" s="30" t="s">
        <v>243</v>
      </c>
      <c r="C129" s="28">
        <v>31</v>
      </c>
      <c r="D129" s="34">
        <v>4</v>
      </c>
      <c r="E129" s="28">
        <v>1.57</v>
      </c>
      <c r="F129" s="28">
        <f t="shared" si="24"/>
        <v>48.67</v>
      </c>
      <c r="G129" s="18">
        <v>168.3</v>
      </c>
      <c r="H129" s="23">
        <f t="shared" si="25"/>
        <v>0.28918597742127156</v>
      </c>
      <c r="I129" s="23">
        <v>1.43</v>
      </c>
      <c r="J129" s="23">
        <f t="shared" si="26"/>
        <v>0.4135359477124183</v>
      </c>
      <c r="K129" s="18">
        <f t="shared" si="27"/>
        <v>1.1</v>
      </c>
      <c r="L129" s="23">
        <f t="shared" si="28"/>
        <v>0.45488954248366015</v>
      </c>
      <c r="M129" s="23">
        <f t="shared" si="29"/>
        <v>1.3646686274509805</v>
      </c>
      <c r="N129" s="23">
        <f t="shared" si="30"/>
        <v>0.22744477124183007</v>
      </c>
      <c r="O129" s="23">
        <f t="shared" si="31"/>
        <v>2.047002941176471</v>
      </c>
      <c r="P129" s="23">
        <f t="shared" si="32"/>
        <v>0.4503406470588236</v>
      </c>
      <c r="Q129" s="23">
        <f t="shared" si="33"/>
        <v>0.9211513235294119</v>
      </c>
      <c r="R129" s="23">
        <f t="shared" si="34"/>
        <v>0.061410088235294126</v>
      </c>
      <c r="S129" s="31">
        <f t="shared" si="35"/>
        <v>3.4799050000000005</v>
      </c>
      <c r="T129" s="31">
        <f t="shared" si="36"/>
        <v>1.0439715</v>
      </c>
      <c r="U129" s="23">
        <f t="shared" si="37"/>
        <v>4.5238765</v>
      </c>
      <c r="V129" s="23">
        <f t="shared" si="38"/>
        <v>0.3121474785</v>
      </c>
      <c r="W129" s="23">
        <f t="shared" si="39"/>
        <v>4.8360239785</v>
      </c>
      <c r="X129" s="23">
        <f t="shared" si="40"/>
        <v>1.64424815269</v>
      </c>
      <c r="Y129" s="23">
        <f t="shared" si="42"/>
        <v>5.116513369253</v>
      </c>
      <c r="Z129" s="23">
        <f t="shared" si="43"/>
        <v>11.596785500443001</v>
      </c>
      <c r="AA129" s="23">
        <f t="shared" si="41"/>
        <v>3.4790356501329005</v>
      </c>
      <c r="AF129">
        <v>168.3</v>
      </c>
      <c r="AG129">
        <v>1.1</v>
      </c>
    </row>
    <row r="130" spans="1:33" ht="78.75">
      <c r="A130" s="23"/>
      <c r="B130" s="30" t="s">
        <v>244</v>
      </c>
      <c r="C130" s="28">
        <v>31</v>
      </c>
      <c r="D130" s="34">
        <v>4</v>
      </c>
      <c r="E130" s="28">
        <v>1.57</v>
      </c>
      <c r="F130" s="28">
        <f t="shared" si="24"/>
        <v>48.67</v>
      </c>
      <c r="G130" s="18">
        <v>168.3</v>
      </c>
      <c r="H130" s="23">
        <f t="shared" si="25"/>
        <v>0.28918597742127156</v>
      </c>
      <c r="I130" s="23">
        <v>1.16</v>
      </c>
      <c r="J130" s="23">
        <f t="shared" si="26"/>
        <v>0.335455733808675</v>
      </c>
      <c r="K130" s="18">
        <f t="shared" si="27"/>
        <v>1.1</v>
      </c>
      <c r="L130" s="23">
        <f t="shared" si="28"/>
        <v>0.36900130718954255</v>
      </c>
      <c r="M130" s="23">
        <f t="shared" si="29"/>
        <v>1.1070039215686276</v>
      </c>
      <c r="N130" s="23">
        <f t="shared" si="30"/>
        <v>0.18450065359477125</v>
      </c>
      <c r="O130" s="23">
        <f t="shared" si="31"/>
        <v>1.6605058823529415</v>
      </c>
      <c r="P130" s="23">
        <f t="shared" si="32"/>
        <v>0.36531129411764707</v>
      </c>
      <c r="Q130" s="23">
        <f t="shared" si="33"/>
        <v>0.7472276470588237</v>
      </c>
      <c r="R130" s="23">
        <f t="shared" si="34"/>
        <v>0.049815176470588245</v>
      </c>
      <c r="S130" s="31">
        <f t="shared" si="35"/>
        <v>2.8228600000000004</v>
      </c>
      <c r="T130" s="31">
        <f t="shared" si="36"/>
        <v>0.8468580000000001</v>
      </c>
      <c r="U130" s="23">
        <f t="shared" si="37"/>
        <v>3.6697180000000005</v>
      </c>
      <c r="V130" s="23">
        <f t="shared" si="38"/>
        <v>0.25321054200000004</v>
      </c>
      <c r="W130" s="23">
        <f t="shared" si="39"/>
        <v>3.9229285420000006</v>
      </c>
      <c r="X130" s="23">
        <f t="shared" si="40"/>
        <v>1.3337957042800002</v>
      </c>
      <c r="Y130" s="23">
        <f t="shared" si="42"/>
        <v>4.150458397436001</v>
      </c>
      <c r="Z130" s="23">
        <f t="shared" si="43"/>
        <v>9.407182643716002</v>
      </c>
      <c r="AA130" s="23">
        <f t="shared" si="41"/>
        <v>2.8221547931148008</v>
      </c>
      <c r="AF130">
        <v>168.3</v>
      </c>
      <c r="AG130">
        <v>1.1</v>
      </c>
    </row>
    <row r="131" spans="1:33" ht="31.5">
      <c r="A131" s="23" t="s">
        <v>245</v>
      </c>
      <c r="B131" s="30" t="s">
        <v>246</v>
      </c>
      <c r="C131" s="28">
        <v>31</v>
      </c>
      <c r="D131" s="34">
        <v>4</v>
      </c>
      <c r="E131" s="28">
        <v>1.57</v>
      </c>
      <c r="F131" s="28">
        <f t="shared" si="24"/>
        <v>48.67</v>
      </c>
      <c r="G131" s="18">
        <v>168.3</v>
      </c>
      <c r="H131" s="23">
        <f t="shared" si="25"/>
        <v>0.28918597742127156</v>
      </c>
      <c r="I131" s="23">
        <v>0.2</v>
      </c>
      <c r="J131" s="23">
        <f t="shared" si="26"/>
        <v>0.05783719548425431</v>
      </c>
      <c r="K131" s="18">
        <f t="shared" si="27"/>
        <v>1.1</v>
      </c>
      <c r="L131" s="23">
        <f t="shared" si="28"/>
        <v>0.06362091503267975</v>
      </c>
      <c r="M131" s="23">
        <f t="shared" si="29"/>
        <v>0.19086274509803924</v>
      </c>
      <c r="N131" s="23">
        <f t="shared" si="30"/>
        <v>0.031810457516339874</v>
      </c>
      <c r="O131" s="23">
        <f t="shared" si="31"/>
        <v>0.28629411764705887</v>
      </c>
      <c r="P131" s="23">
        <f t="shared" si="32"/>
        <v>0.06298470588235296</v>
      </c>
      <c r="Q131" s="23">
        <f t="shared" si="33"/>
        <v>0.12883235294117648</v>
      </c>
      <c r="R131" s="23">
        <f t="shared" si="34"/>
        <v>0.008588823529411767</v>
      </c>
      <c r="S131" s="31">
        <f t="shared" si="35"/>
        <v>0.4867000000000001</v>
      </c>
      <c r="T131" s="31">
        <f t="shared" si="36"/>
        <v>0.14601000000000003</v>
      </c>
      <c r="U131" s="23">
        <f t="shared" si="37"/>
        <v>0.6327100000000001</v>
      </c>
      <c r="V131" s="23">
        <f t="shared" si="38"/>
        <v>0.043656990000000014</v>
      </c>
      <c r="W131" s="23">
        <f t="shared" si="39"/>
        <v>0.6763669900000001</v>
      </c>
      <c r="X131" s="23">
        <f t="shared" si="40"/>
        <v>0.22996477660000003</v>
      </c>
      <c r="Y131" s="23">
        <f t="shared" si="42"/>
        <v>0.7155962754200001</v>
      </c>
      <c r="Z131" s="23">
        <f t="shared" si="43"/>
        <v>1.6219280420200004</v>
      </c>
      <c r="AA131" s="23">
        <f t="shared" si="41"/>
        <v>0.4865784126060001</v>
      </c>
      <c r="AF131">
        <v>168.3</v>
      </c>
      <c r="AG131">
        <v>1.1</v>
      </c>
    </row>
    <row r="132" spans="1:33" ht="31.5">
      <c r="A132" s="23"/>
      <c r="B132" s="30" t="s">
        <v>247</v>
      </c>
      <c r="C132" s="28">
        <v>31</v>
      </c>
      <c r="D132" s="34">
        <v>4</v>
      </c>
      <c r="E132" s="28">
        <v>1.57</v>
      </c>
      <c r="F132" s="28">
        <f t="shared" si="24"/>
        <v>48.67</v>
      </c>
      <c r="G132" s="18">
        <v>168.3</v>
      </c>
      <c r="H132" s="23">
        <f t="shared" si="25"/>
        <v>0.28918597742127156</v>
      </c>
      <c r="I132" s="23">
        <v>0.29</v>
      </c>
      <c r="J132" s="23">
        <f t="shared" si="26"/>
        <v>0.08386393345216875</v>
      </c>
      <c r="K132" s="18">
        <f t="shared" si="27"/>
        <v>1.1</v>
      </c>
      <c r="L132" s="23">
        <f t="shared" si="28"/>
        <v>0.09225032679738564</v>
      </c>
      <c r="M132" s="23">
        <f t="shared" si="29"/>
        <v>0.2767509803921569</v>
      </c>
      <c r="N132" s="23">
        <f t="shared" si="30"/>
        <v>0.04612516339869281</v>
      </c>
      <c r="O132" s="23">
        <f t="shared" si="31"/>
        <v>0.4151264705882354</v>
      </c>
      <c r="P132" s="23">
        <f t="shared" si="32"/>
        <v>0.09132782352941177</v>
      </c>
      <c r="Q132" s="23">
        <f t="shared" si="33"/>
        <v>0.18680691176470593</v>
      </c>
      <c r="R132" s="23">
        <f t="shared" si="34"/>
        <v>0.012453794117647061</v>
      </c>
      <c r="S132" s="31">
        <f t="shared" si="35"/>
        <v>0.7057150000000001</v>
      </c>
      <c r="T132" s="31">
        <f t="shared" si="36"/>
        <v>0.21171450000000003</v>
      </c>
      <c r="U132" s="23">
        <f t="shared" si="37"/>
        <v>0.9174295000000001</v>
      </c>
      <c r="V132" s="23">
        <f t="shared" si="38"/>
        <v>0.06330263550000001</v>
      </c>
      <c r="W132" s="23">
        <f t="shared" si="39"/>
        <v>0.9807321355000002</v>
      </c>
      <c r="X132" s="23">
        <f t="shared" si="40"/>
        <v>0.33344892607000004</v>
      </c>
      <c r="Y132" s="23">
        <f t="shared" si="42"/>
        <v>1.0376145993590002</v>
      </c>
      <c r="Z132" s="23">
        <f t="shared" si="43"/>
        <v>2.3517956609290005</v>
      </c>
      <c r="AA132" s="23">
        <f t="shared" si="41"/>
        <v>0.7055386982787002</v>
      </c>
      <c r="AF132">
        <v>168.3</v>
      </c>
      <c r="AG132">
        <v>1.1</v>
      </c>
    </row>
    <row r="133" spans="1:33" ht="31.5">
      <c r="A133" s="23"/>
      <c r="B133" s="30" t="s">
        <v>248</v>
      </c>
      <c r="C133" s="28">
        <v>31</v>
      </c>
      <c r="D133" s="34">
        <v>4</v>
      </c>
      <c r="E133" s="28">
        <v>1.57</v>
      </c>
      <c r="F133" s="28">
        <f t="shared" si="24"/>
        <v>48.67</v>
      </c>
      <c r="G133" s="18">
        <v>168.3</v>
      </c>
      <c r="H133" s="23">
        <f t="shared" si="25"/>
        <v>0.28918597742127156</v>
      </c>
      <c r="I133" s="23">
        <v>0.48</v>
      </c>
      <c r="J133" s="23">
        <f t="shared" si="26"/>
        <v>0.13880926916221034</v>
      </c>
      <c r="K133" s="18">
        <f t="shared" si="27"/>
        <v>1.1</v>
      </c>
      <c r="L133" s="23">
        <f t="shared" si="28"/>
        <v>0.1526901960784314</v>
      </c>
      <c r="M133" s="23">
        <f t="shared" si="29"/>
        <v>0.4580705882352942</v>
      </c>
      <c r="N133" s="23">
        <f t="shared" si="30"/>
        <v>0.0763450980392157</v>
      </c>
      <c r="O133" s="23">
        <f t="shared" si="31"/>
        <v>0.6871058823529412</v>
      </c>
      <c r="P133" s="23">
        <f t="shared" si="32"/>
        <v>0.15116329411764706</v>
      </c>
      <c r="Q133" s="23">
        <f t="shared" si="33"/>
        <v>0.3091976470588235</v>
      </c>
      <c r="R133" s="23">
        <f t="shared" si="34"/>
        <v>0.020613176470588235</v>
      </c>
      <c r="S133" s="31">
        <f t="shared" si="35"/>
        <v>1.16808</v>
      </c>
      <c r="T133" s="31">
        <f t="shared" si="36"/>
        <v>0.350424</v>
      </c>
      <c r="U133" s="23">
        <f t="shared" si="37"/>
        <v>1.518504</v>
      </c>
      <c r="V133" s="23">
        <f t="shared" si="38"/>
        <v>0.10477677600000002</v>
      </c>
      <c r="W133" s="23">
        <f t="shared" si="39"/>
        <v>1.623280776</v>
      </c>
      <c r="X133" s="23">
        <f t="shared" si="40"/>
        <v>0.55191546384</v>
      </c>
      <c r="Y133" s="23">
        <f t="shared" si="42"/>
        <v>1.717431061008</v>
      </c>
      <c r="Z133" s="23">
        <f t="shared" si="43"/>
        <v>3.892627300848</v>
      </c>
      <c r="AA133" s="23">
        <f t="shared" si="41"/>
        <v>1.1677881902544</v>
      </c>
      <c r="AF133">
        <v>168.3</v>
      </c>
      <c r="AG133">
        <v>1.1</v>
      </c>
    </row>
    <row r="134" spans="1:33" ht="31.5" customHeight="1">
      <c r="A134" s="23" t="s">
        <v>249</v>
      </c>
      <c r="B134" s="30" t="s">
        <v>250</v>
      </c>
      <c r="C134" s="28">
        <v>31</v>
      </c>
      <c r="D134" s="34">
        <v>4</v>
      </c>
      <c r="E134" s="28">
        <v>1.57</v>
      </c>
      <c r="F134" s="28">
        <f t="shared" si="24"/>
        <v>48.67</v>
      </c>
      <c r="G134" s="18">
        <v>168.3</v>
      </c>
      <c r="H134" s="23">
        <f t="shared" si="25"/>
        <v>0.28918597742127156</v>
      </c>
      <c r="I134" s="23">
        <v>0.1</v>
      </c>
      <c r="J134" s="23">
        <f t="shared" si="26"/>
        <v>0.028918597742127156</v>
      </c>
      <c r="K134" s="18">
        <f t="shared" si="27"/>
        <v>1.1</v>
      </c>
      <c r="L134" s="23">
        <f t="shared" si="28"/>
        <v>0.031810457516339874</v>
      </c>
      <c r="M134" s="23">
        <f t="shared" si="29"/>
        <v>0.09543137254901962</v>
      </c>
      <c r="N134" s="23">
        <f t="shared" si="30"/>
        <v>0.015905228758169937</v>
      </c>
      <c r="O134" s="23">
        <f t="shared" si="31"/>
        <v>0.14314705882352943</v>
      </c>
      <c r="P134" s="23">
        <f t="shared" si="32"/>
        <v>0.03149235294117648</v>
      </c>
      <c r="Q134" s="23">
        <f t="shared" si="33"/>
        <v>0.06441617647058824</v>
      </c>
      <c r="R134" s="23">
        <f t="shared" si="34"/>
        <v>0.004294411764705883</v>
      </c>
      <c r="S134" s="31">
        <f t="shared" si="35"/>
        <v>0.24335000000000004</v>
      </c>
      <c r="T134" s="31">
        <f t="shared" si="36"/>
        <v>0.07300500000000001</v>
      </c>
      <c r="U134" s="23">
        <f t="shared" si="37"/>
        <v>0.31635500000000005</v>
      </c>
      <c r="V134" s="23">
        <f t="shared" si="38"/>
        <v>0.021828495000000007</v>
      </c>
      <c r="W134" s="23">
        <f t="shared" si="39"/>
        <v>0.33818349500000006</v>
      </c>
      <c r="X134" s="23">
        <f t="shared" si="40"/>
        <v>0.11498238830000002</v>
      </c>
      <c r="Y134" s="23">
        <f t="shared" si="42"/>
        <v>0.3577981377100001</v>
      </c>
      <c r="Z134" s="23">
        <f t="shared" si="43"/>
        <v>0.8109640210100002</v>
      </c>
      <c r="AA134" s="23">
        <f t="shared" si="41"/>
        <v>0.24328920630300005</v>
      </c>
      <c r="AF134">
        <v>168.3</v>
      </c>
      <c r="AG134">
        <v>1.1</v>
      </c>
    </row>
    <row r="135" spans="1:33" ht="31.5" customHeight="1">
      <c r="A135" s="23"/>
      <c r="B135" s="30" t="s">
        <v>251</v>
      </c>
      <c r="C135" s="28">
        <v>31</v>
      </c>
      <c r="D135" s="34">
        <v>4</v>
      </c>
      <c r="E135" s="28">
        <v>1.57</v>
      </c>
      <c r="F135" s="28">
        <f t="shared" si="24"/>
        <v>48.67</v>
      </c>
      <c r="G135" s="18">
        <v>168.3</v>
      </c>
      <c r="H135" s="23">
        <f t="shared" si="25"/>
        <v>0.28918597742127156</v>
      </c>
      <c r="I135" s="23">
        <v>0.12</v>
      </c>
      <c r="J135" s="23">
        <f t="shared" si="26"/>
        <v>0.034702317290552585</v>
      </c>
      <c r="K135" s="18">
        <f t="shared" si="27"/>
        <v>1.1</v>
      </c>
      <c r="L135" s="23">
        <f t="shared" si="28"/>
        <v>0.03817254901960785</v>
      </c>
      <c r="M135" s="23">
        <f t="shared" si="29"/>
        <v>0.11451764705882354</v>
      </c>
      <c r="N135" s="23">
        <f t="shared" si="30"/>
        <v>0.019086274509803925</v>
      </c>
      <c r="O135" s="23">
        <f t="shared" si="31"/>
        <v>0.1717764705882353</v>
      </c>
      <c r="P135" s="23">
        <f t="shared" si="32"/>
        <v>0.037790823529411766</v>
      </c>
      <c r="Q135" s="23">
        <f t="shared" si="33"/>
        <v>0.07729941176470588</v>
      </c>
      <c r="R135" s="23">
        <f t="shared" si="34"/>
        <v>0.005153294117647059</v>
      </c>
      <c r="S135" s="31">
        <f t="shared" si="35"/>
        <v>0.29202</v>
      </c>
      <c r="T135" s="31">
        <f t="shared" si="36"/>
        <v>0.087606</v>
      </c>
      <c r="U135" s="23">
        <f t="shared" si="37"/>
        <v>0.379626</v>
      </c>
      <c r="V135" s="23">
        <f t="shared" si="38"/>
        <v>0.026194194000000004</v>
      </c>
      <c r="W135" s="23">
        <f t="shared" si="39"/>
        <v>0.405820194</v>
      </c>
      <c r="X135" s="23">
        <f t="shared" si="40"/>
        <v>0.13797886596</v>
      </c>
      <c r="Y135" s="23">
        <f t="shared" si="42"/>
        <v>0.429357765252</v>
      </c>
      <c r="Z135" s="23">
        <f t="shared" si="43"/>
        <v>0.973156825212</v>
      </c>
      <c r="AA135" s="23">
        <f t="shared" si="41"/>
        <v>0.2919470475636</v>
      </c>
      <c r="AF135">
        <v>168.3</v>
      </c>
      <c r="AG135">
        <v>1.1</v>
      </c>
    </row>
    <row r="136" spans="1:33" ht="30.75" customHeight="1">
      <c r="A136" s="23"/>
      <c r="B136" s="30" t="s">
        <v>252</v>
      </c>
      <c r="C136" s="28">
        <v>31</v>
      </c>
      <c r="D136" s="34">
        <v>4</v>
      </c>
      <c r="E136" s="28">
        <v>1.57</v>
      </c>
      <c r="F136" s="28">
        <f t="shared" si="24"/>
        <v>48.67</v>
      </c>
      <c r="G136" s="18">
        <v>168.3</v>
      </c>
      <c r="H136" s="23">
        <f t="shared" si="25"/>
        <v>0.28918597742127156</v>
      </c>
      <c r="I136" s="23">
        <v>0.14</v>
      </c>
      <c r="J136" s="23">
        <f t="shared" si="26"/>
        <v>0.04048603683897802</v>
      </c>
      <c r="K136" s="18">
        <f t="shared" si="27"/>
        <v>1.1</v>
      </c>
      <c r="L136" s="23">
        <f t="shared" si="28"/>
        <v>0.044534640522875826</v>
      </c>
      <c r="M136" s="23">
        <f t="shared" si="29"/>
        <v>0.13360392156862747</v>
      </c>
      <c r="N136" s="23">
        <f t="shared" si="30"/>
        <v>0.022267320261437913</v>
      </c>
      <c r="O136" s="23">
        <f t="shared" si="31"/>
        <v>0.2004058823529412</v>
      </c>
      <c r="P136" s="23">
        <f t="shared" si="32"/>
        <v>0.04408929411764707</v>
      </c>
      <c r="Q136" s="23">
        <f t="shared" si="33"/>
        <v>0.09018264705882353</v>
      </c>
      <c r="R136" s="23">
        <f t="shared" si="34"/>
        <v>0.006012176470588236</v>
      </c>
      <c r="S136" s="31">
        <f t="shared" si="35"/>
        <v>0.34069</v>
      </c>
      <c r="T136" s="31">
        <f t="shared" si="36"/>
        <v>0.10220699999999999</v>
      </c>
      <c r="U136" s="23">
        <f t="shared" si="37"/>
        <v>0.442897</v>
      </c>
      <c r="V136" s="23">
        <f t="shared" si="38"/>
        <v>0.030559893</v>
      </c>
      <c r="W136" s="23">
        <f t="shared" si="39"/>
        <v>0.473456893</v>
      </c>
      <c r="X136" s="23">
        <f t="shared" si="40"/>
        <v>0.16097534362000002</v>
      </c>
      <c r="Y136" s="23">
        <f t="shared" si="42"/>
        <v>0.5009173927939999</v>
      </c>
      <c r="Z136" s="23">
        <f t="shared" si="43"/>
        <v>1.135349629414</v>
      </c>
      <c r="AA136" s="23">
        <f t="shared" si="41"/>
        <v>0.3406048888242</v>
      </c>
      <c r="AF136">
        <v>168.3</v>
      </c>
      <c r="AG136">
        <v>1.1</v>
      </c>
    </row>
    <row r="137" spans="1:33" ht="30" customHeight="1">
      <c r="A137" s="23"/>
      <c r="B137" s="30" t="s">
        <v>253</v>
      </c>
      <c r="C137" s="28">
        <v>31</v>
      </c>
      <c r="D137" s="34">
        <v>4</v>
      </c>
      <c r="E137" s="28">
        <v>1.57</v>
      </c>
      <c r="F137" s="28">
        <f t="shared" si="24"/>
        <v>48.67</v>
      </c>
      <c r="G137" s="18">
        <v>168.3</v>
      </c>
      <c r="H137" s="23">
        <f t="shared" si="25"/>
        <v>0.28918597742127156</v>
      </c>
      <c r="I137" s="23">
        <v>0.23</v>
      </c>
      <c r="J137" s="23">
        <f t="shared" si="26"/>
        <v>0.06651277480689247</v>
      </c>
      <c r="K137" s="18">
        <f t="shared" si="27"/>
        <v>1.1</v>
      </c>
      <c r="L137" s="23">
        <f t="shared" si="28"/>
        <v>0.07316405228758172</v>
      </c>
      <c r="M137" s="23">
        <f t="shared" si="29"/>
        <v>0.21949215686274515</v>
      </c>
      <c r="N137" s="23">
        <f t="shared" si="30"/>
        <v>0.03658202614379086</v>
      </c>
      <c r="O137" s="23">
        <f t="shared" si="31"/>
        <v>0.3292382352941177</v>
      </c>
      <c r="P137" s="23">
        <f t="shared" si="32"/>
        <v>0.0724324117647059</v>
      </c>
      <c r="Q137" s="23">
        <f t="shared" si="33"/>
        <v>0.14815720588235298</v>
      </c>
      <c r="R137" s="23">
        <f t="shared" si="34"/>
        <v>0.009877147058823532</v>
      </c>
      <c r="S137" s="31">
        <f t="shared" si="35"/>
        <v>0.5597050000000001</v>
      </c>
      <c r="T137" s="31">
        <f t="shared" si="36"/>
        <v>0.16791150000000002</v>
      </c>
      <c r="U137" s="23">
        <f t="shared" si="37"/>
        <v>0.7276165000000001</v>
      </c>
      <c r="V137" s="23">
        <f t="shared" si="38"/>
        <v>0.05020553850000001</v>
      </c>
      <c r="W137" s="23">
        <f t="shared" si="39"/>
        <v>0.7778220385000001</v>
      </c>
      <c r="X137" s="23">
        <f t="shared" si="40"/>
        <v>0.26445949309000005</v>
      </c>
      <c r="Y137" s="23">
        <f t="shared" si="42"/>
        <v>0.822935716733</v>
      </c>
      <c r="Z137" s="23">
        <f t="shared" si="43"/>
        <v>1.865217248323</v>
      </c>
      <c r="AA137" s="23">
        <f t="shared" si="41"/>
        <v>0.5595651744969</v>
      </c>
      <c r="AF137">
        <v>168.3</v>
      </c>
      <c r="AG137">
        <v>1.1</v>
      </c>
    </row>
    <row r="138" spans="1:33" ht="157.5">
      <c r="A138" s="23" t="s">
        <v>254</v>
      </c>
      <c r="B138" s="30" t="s">
        <v>255</v>
      </c>
      <c r="C138" s="28">
        <v>31</v>
      </c>
      <c r="D138" s="34">
        <v>4</v>
      </c>
      <c r="E138" s="28">
        <v>1.57</v>
      </c>
      <c r="F138" s="28">
        <f t="shared" si="24"/>
        <v>48.67</v>
      </c>
      <c r="G138" s="18">
        <v>168.3</v>
      </c>
      <c r="H138" s="23">
        <f t="shared" si="25"/>
        <v>0.28918597742127156</v>
      </c>
      <c r="I138" s="23">
        <v>3.05</v>
      </c>
      <c r="J138" s="23">
        <f t="shared" si="26"/>
        <v>0.8820172311348782</v>
      </c>
      <c r="K138" s="18">
        <f t="shared" si="27"/>
        <v>1.1</v>
      </c>
      <c r="L138" s="23">
        <f t="shared" si="28"/>
        <v>0.9702189542483661</v>
      </c>
      <c r="M138" s="23">
        <f t="shared" si="29"/>
        <v>2.9106568627450984</v>
      </c>
      <c r="N138" s="23">
        <f t="shared" si="30"/>
        <v>0.48510947712418306</v>
      </c>
      <c r="O138" s="23">
        <f t="shared" si="31"/>
        <v>4.365985294117648</v>
      </c>
      <c r="P138" s="23">
        <f t="shared" si="32"/>
        <v>0.9605167647058824</v>
      </c>
      <c r="Q138" s="23">
        <f t="shared" si="33"/>
        <v>1.9646933823529416</v>
      </c>
      <c r="R138" s="23">
        <f t="shared" si="34"/>
        <v>0.13097955882352944</v>
      </c>
      <c r="S138" s="31">
        <f t="shared" si="35"/>
        <v>7.422175000000002</v>
      </c>
      <c r="T138" s="31">
        <f t="shared" si="36"/>
        <v>2.2266525000000006</v>
      </c>
      <c r="U138" s="23">
        <f t="shared" si="37"/>
        <v>9.648827500000003</v>
      </c>
      <c r="V138" s="23">
        <f t="shared" si="38"/>
        <v>0.6657690975000002</v>
      </c>
      <c r="W138" s="23">
        <f t="shared" si="39"/>
        <v>10.314596597500003</v>
      </c>
      <c r="X138" s="23">
        <f t="shared" si="40"/>
        <v>3.506962843150001</v>
      </c>
      <c r="Y138" s="23">
        <f t="shared" si="42"/>
        <v>10.912843200155002</v>
      </c>
      <c r="Z138" s="23">
        <f t="shared" si="43"/>
        <v>24.73440264080501</v>
      </c>
      <c r="AA138" s="23">
        <f t="shared" si="41"/>
        <v>7.420320792241503</v>
      </c>
      <c r="AF138">
        <v>168.3</v>
      </c>
      <c r="AG138">
        <v>1.1</v>
      </c>
    </row>
    <row r="139" spans="1:33" ht="30" customHeight="1">
      <c r="A139" s="23" t="s">
        <v>256</v>
      </c>
      <c r="B139" s="30" t="s">
        <v>257</v>
      </c>
      <c r="C139" s="28">
        <v>31</v>
      </c>
      <c r="D139" s="34">
        <v>3</v>
      </c>
      <c r="E139" s="28">
        <v>1.35</v>
      </c>
      <c r="F139" s="28">
        <f t="shared" si="24"/>
        <v>41.85</v>
      </c>
      <c r="G139" s="18">
        <v>168.3</v>
      </c>
      <c r="H139" s="23">
        <f t="shared" si="25"/>
        <v>0.24866310160427807</v>
      </c>
      <c r="I139" s="23">
        <v>0.19</v>
      </c>
      <c r="J139" s="23">
        <f t="shared" si="26"/>
        <v>0.04724598930481284</v>
      </c>
      <c r="K139" s="18">
        <f t="shared" si="27"/>
        <v>1.1</v>
      </c>
      <c r="L139" s="23">
        <f t="shared" si="28"/>
        <v>0.05197058823529412</v>
      </c>
      <c r="M139" s="23">
        <f t="shared" si="29"/>
        <v>0.1559117647058824</v>
      </c>
      <c r="N139" s="23">
        <f t="shared" si="30"/>
        <v>0.02598529411764706</v>
      </c>
      <c r="O139" s="23">
        <f t="shared" si="31"/>
        <v>0.23386764705882357</v>
      </c>
      <c r="P139" s="23">
        <f>O139*18/100</f>
        <v>0.04209617647058824</v>
      </c>
      <c r="Q139" s="23">
        <f t="shared" si="33"/>
        <v>0.1052404411764706</v>
      </c>
      <c r="R139" s="23">
        <f t="shared" si="34"/>
        <v>0.007016029411764707</v>
      </c>
      <c r="S139" s="31">
        <f t="shared" si="35"/>
        <v>0.38822029411764714</v>
      </c>
      <c r="T139" s="31">
        <f t="shared" si="36"/>
        <v>0.11646608823529414</v>
      </c>
      <c r="U139" s="23">
        <f t="shared" si="37"/>
        <v>0.5046863823529413</v>
      </c>
      <c r="V139" s="23">
        <f t="shared" si="38"/>
        <v>0.03482336038235295</v>
      </c>
      <c r="W139" s="23">
        <f t="shared" si="39"/>
        <v>0.5395097427352942</v>
      </c>
      <c r="X139" s="23">
        <f t="shared" si="40"/>
        <v>0.18343331253000003</v>
      </c>
      <c r="Y139" s="23">
        <f t="shared" si="42"/>
        <v>0.5708013078139412</v>
      </c>
      <c r="Z139" s="23">
        <f t="shared" si="43"/>
        <v>1.2937443630792353</v>
      </c>
      <c r="AA139" s="23">
        <f t="shared" si="41"/>
        <v>0.3881233089237706</v>
      </c>
      <c r="AF139">
        <v>168.3</v>
      </c>
      <c r="AG139">
        <v>1.1</v>
      </c>
    </row>
    <row r="140" spans="1:33" ht="30" customHeight="1">
      <c r="A140" s="23" t="s">
        <v>258</v>
      </c>
      <c r="B140" s="30" t="s">
        <v>259</v>
      </c>
      <c r="C140" s="28">
        <v>31</v>
      </c>
      <c r="D140" s="34">
        <v>4</v>
      </c>
      <c r="E140" s="28">
        <v>1.57</v>
      </c>
      <c r="F140" s="28">
        <f t="shared" si="24"/>
        <v>48.67</v>
      </c>
      <c r="G140" s="18">
        <v>168.3</v>
      </c>
      <c r="H140" s="23">
        <f t="shared" si="25"/>
        <v>0.28918597742127156</v>
      </c>
      <c r="I140" s="23">
        <v>1.18</v>
      </c>
      <c r="J140" s="23">
        <f t="shared" si="26"/>
        <v>0.34123945335710043</v>
      </c>
      <c r="K140" s="18">
        <f t="shared" si="27"/>
        <v>1.1</v>
      </c>
      <c r="L140" s="23">
        <f t="shared" si="28"/>
        <v>0.3753633986928105</v>
      </c>
      <c r="M140" s="23">
        <f t="shared" si="29"/>
        <v>1.1260901960784315</v>
      </c>
      <c r="N140" s="23">
        <f t="shared" si="30"/>
        <v>0.18768169934640525</v>
      </c>
      <c r="O140" s="23">
        <f t="shared" si="31"/>
        <v>1.6891352941176472</v>
      </c>
      <c r="P140" s="23">
        <f t="shared" si="32"/>
        <v>0.37160976470588236</v>
      </c>
      <c r="Q140" s="23">
        <f t="shared" si="33"/>
        <v>0.7601108823529412</v>
      </c>
      <c r="R140" s="23">
        <f t="shared" si="34"/>
        <v>0.05067405882352942</v>
      </c>
      <c r="S140" s="31">
        <f t="shared" si="35"/>
        <v>2.8715300000000004</v>
      </c>
      <c r="T140" s="31">
        <f t="shared" si="36"/>
        <v>0.8614590000000001</v>
      </c>
      <c r="U140" s="23">
        <f t="shared" si="37"/>
        <v>3.7329890000000003</v>
      </c>
      <c r="V140" s="23">
        <f t="shared" si="38"/>
        <v>0.25757624100000004</v>
      </c>
      <c r="W140" s="23">
        <f t="shared" si="39"/>
        <v>3.9905652410000005</v>
      </c>
      <c r="X140" s="23">
        <f t="shared" si="40"/>
        <v>1.3567921819400002</v>
      </c>
      <c r="Y140" s="23">
        <f t="shared" si="42"/>
        <v>4.222018024978</v>
      </c>
      <c r="Z140" s="23">
        <f>SUM(W140:Y140)</f>
        <v>9.569375447918002</v>
      </c>
      <c r="AA140" s="23">
        <f t="shared" si="41"/>
        <v>2.870812634375401</v>
      </c>
      <c r="AF140">
        <v>168.3</v>
      </c>
      <c r="AG140">
        <v>1.1</v>
      </c>
    </row>
    <row r="141" spans="1:33" ht="32.25" customHeight="1">
      <c r="A141" s="23" t="s">
        <v>260</v>
      </c>
      <c r="B141" s="30" t="s">
        <v>261</v>
      </c>
      <c r="C141" s="28">
        <v>31</v>
      </c>
      <c r="D141" s="34">
        <v>4</v>
      </c>
      <c r="E141" s="28">
        <v>1.57</v>
      </c>
      <c r="F141" s="28">
        <f t="shared" si="24"/>
        <v>48.67</v>
      </c>
      <c r="G141" s="18">
        <v>168.3</v>
      </c>
      <c r="H141" s="23">
        <f t="shared" si="25"/>
        <v>0.28918597742127156</v>
      </c>
      <c r="I141" s="23">
        <v>0.5</v>
      </c>
      <c r="J141" s="23">
        <f t="shared" si="26"/>
        <v>0.14459298871063578</v>
      </c>
      <c r="K141" s="18">
        <f t="shared" si="27"/>
        <v>1.1</v>
      </c>
      <c r="L141" s="23">
        <f t="shared" si="28"/>
        <v>0.15905228758169937</v>
      </c>
      <c r="M141" s="23">
        <f t="shared" si="29"/>
        <v>0.47715686274509816</v>
      </c>
      <c r="N141" s="23">
        <f t="shared" si="30"/>
        <v>0.07952614379084968</v>
      </c>
      <c r="O141" s="23">
        <f t="shared" si="31"/>
        <v>0.7157352941176471</v>
      </c>
      <c r="P141" s="23">
        <f t="shared" si="32"/>
        <v>0.15746176470588236</v>
      </c>
      <c r="Q141" s="23">
        <f t="shared" si="33"/>
        <v>0.3220808823529412</v>
      </c>
      <c r="R141" s="23">
        <f t="shared" si="34"/>
        <v>0.021472058823529414</v>
      </c>
      <c r="S141" s="31">
        <f t="shared" si="35"/>
        <v>1.21675</v>
      </c>
      <c r="T141" s="31">
        <f t="shared" si="36"/>
        <v>0.365025</v>
      </c>
      <c r="U141" s="23">
        <f t="shared" si="37"/>
        <v>1.581775</v>
      </c>
      <c r="V141" s="23">
        <f t="shared" si="38"/>
        <v>0.109142475</v>
      </c>
      <c r="W141" s="23">
        <f t="shared" si="39"/>
        <v>1.690917475</v>
      </c>
      <c r="X141" s="23">
        <f t="shared" si="40"/>
        <v>0.5749119415</v>
      </c>
      <c r="Y141" s="23">
        <f t="shared" si="42"/>
        <v>1.78899068855</v>
      </c>
      <c r="Z141" s="23">
        <f>SUM(W141:Y141)</f>
        <v>4.05482010505</v>
      </c>
      <c r="AA141" s="23">
        <f t="shared" si="41"/>
        <v>1.216446031515</v>
      </c>
      <c r="AF141">
        <v>168.3</v>
      </c>
      <c r="AG141">
        <v>1.1</v>
      </c>
    </row>
    <row r="142" spans="1:32" ht="21.75" customHeight="1">
      <c r="A142" s="23"/>
      <c r="B142" s="51" t="s">
        <v>263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F142">
        <v>168.3</v>
      </c>
    </row>
    <row r="143" spans="1:33" ht="33.75" customHeight="1">
      <c r="A143" s="23" t="s">
        <v>264</v>
      </c>
      <c r="B143" s="30" t="s">
        <v>265</v>
      </c>
      <c r="C143" s="28">
        <v>31</v>
      </c>
      <c r="D143" s="34">
        <v>3</v>
      </c>
      <c r="E143" s="28">
        <v>1.35</v>
      </c>
      <c r="F143" s="28">
        <f aca="true" t="shared" si="44" ref="F143:F200">C143*E143</f>
        <v>41.85</v>
      </c>
      <c r="G143" s="18">
        <v>168.3</v>
      </c>
      <c r="H143" s="23">
        <f aca="true" t="shared" si="45" ref="H143:H200">F143/G143</f>
        <v>0.24866310160427807</v>
      </c>
      <c r="I143" s="23">
        <v>1.8</v>
      </c>
      <c r="J143" s="23">
        <f aca="true" t="shared" si="46" ref="J143:J200">H143*I143</f>
        <v>0.4475935828877005</v>
      </c>
      <c r="K143" s="18">
        <f aca="true" t="shared" si="47" ref="K143:K200">AG143</f>
        <v>1.1</v>
      </c>
      <c r="L143" s="23">
        <f aca="true" t="shared" si="48" ref="L143:L200">J143*K143</f>
        <v>0.4923529411764706</v>
      </c>
      <c r="M143" s="23">
        <f aca="true" t="shared" si="49" ref="M143:M200">L143*300/100</f>
        <v>1.477058823529412</v>
      </c>
      <c r="N143" s="23">
        <f aca="true" t="shared" si="50" ref="N143:N200">L143*50/100</f>
        <v>0.2461764705882353</v>
      </c>
      <c r="O143" s="23">
        <f aca="true" t="shared" si="51" ref="O143:O200">M143+N143+L143</f>
        <v>2.215588235294118</v>
      </c>
      <c r="P143" s="23">
        <f>O143*18/100</f>
        <v>0.3988058823529412</v>
      </c>
      <c r="Q143" s="23">
        <f aca="true" t="shared" si="52" ref="Q143:Q200">O143*45/100</f>
        <v>0.9970147058823531</v>
      </c>
      <c r="R143" s="23">
        <f aca="true" t="shared" si="53" ref="R143:R200">O143*3/100</f>
        <v>0.06646764705882353</v>
      </c>
      <c r="S143" s="31">
        <f aca="true" t="shared" si="54" ref="S143:S200">O143+P143+Q143+R143</f>
        <v>3.677876470588236</v>
      </c>
      <c r="T143" s="31">
        <f aca="true" t="shared" si="55" ref="T143:T200">S143*30/100</f>
        <v>1.1033629411764707</v>
      </c>
      <c r="U143" s="23">
        <f aca="true" t="shared" si="56" ref="U143:U200">S143+T143</f>
        <v>4.781239411764707</v>
      </c>
      <c r="V143" s="23">
        <f aca="true" t="shared" si="57" ref="V143:V200">U143*6.9/100</f>
        <v>0.32990551941176477</v>
      </c>
      <c r="W143" s="23">
        <f aca="true" t="shared" si="58" ref="W143:W200">U143+V143</f>
        <v>5.111144931176471</v>
      </c>
      <c r="X143" s="23">
        <f aca="true" t="shared" si="59" ref="X143:X200">W143*34/100</f>
        <v>1.7377892766000003</v>
      </c>
      <c r="Y143" s="23">
        <f aca="true" t="shared" si="60" ref="Y143:Y177">W143*105.8/100</f>
        <v>5.407591337184707</v>
      </c>
      <c r="Z143" s="23">
        <f aca="true" t="shared" si="61" ref="Z143:Z177">SUM(W143:Y143)</f>
        <v>12.256525544961178</v>
      </c>
      <c r="AA143" s="23">
        <f aca="true" t="shared" si="62" ref="AA143:AA200">Z143*30/100</f>
        <v>3.676957663488354</v>
      </c>
      <c r="AF143">
        <v>168.3</v>
      </c>
      <c r="AG143">
        <v>1.1</v>
      </c>
    </row>
    <row r="144" spans="1:33" ht="33.75" customHeight="1">
      <c r="A144" s="23" t="s">
        <v>266</v>
      </c>
      <c r="B144" s="30" t="s">
        <v>267</v>
      </c>
      <c r="C144" s="28">
        <v>31</v>
      </c>
      <c r="D144" s="34">
        <v>3</v>
      </c>
      <c r="E144" s="28">
        <v>1.35</v>
      </c>
      <c r="F144" s="28">
        <f t="shared" si="44"/>
        <v>41.85</v>
      </c>
      <c r="G144" s="18">
        <v>168.3</v>
      </c>
      <c r="H144" s="23">
        <f t="shared" si="45"/>
        <v>0.24866310160427807</v>
      </c>
      <c r="I144" s="23">
        <v>0.6</v>
      </c>
      <c r="J144" s="23">
        <f t="shared" si="46"/>
        <v>0.14919786096256685</v>
      </c>
      <c r="K144" s="18">
        <f t="shared" si="47"/>
        <v>1.1</v>
      </c>
      <c r="L144" s="23">
        <f t="shared" si="48"/>
        <v>0.16411764705882353</v>
      </c>
      <c r="M144" s="23">
        <f t="shared" si="49"/>
        <v>0.4923529411764706</v>
      </c>
      <c r="N144" s="23">
        <f t="shared" si="50"/>
        <v>0.08205882352941178</v>
      </c>
      <c r="O144" s="23">
        <f t="shared" si="51"/>
        <v>0.7385294117647059</v>
      </c>
      <c r="P144" s="23">
        <f aca="true" t="shared" si="63" ref="P144:P164">O144*18/100</f>
        <v>0.13293529411764704</v>
      </c>
      <c r="Q144" s="23">
        <f t="shared" si="52"/>
        <v>0.33233823529411766</v>
      </c>
      <c r="R144" s="23">
        <f t="shared" si="53"/>
        <v>0.022155882352941178</v>
      </c>
      <c r="S144" s="31">
        <f t="shared" si="54"/>
        <v>1.2259588235294117</v>
      </c>
      <c r="T144" s="31">
        <f t="shared" si="55"/>
        <v>0.3677876470588235</v>
      </c>
      <c r="U144" s="23">
        <f t="shared" si="56"/>
        <v>1.5937464705882352</v>
      </c>
      <c r="V144" s="23">
        <f t="shared" si="57"/>
        <v>0.10996850647058823</v>
      </c>
      <c r="W144" s="23">
        <f t="shared" si="58"/>
        <v>1.7037149770588234</v>
      </c>
      <c r="X144" s="23">
        <f t="shared" si="59"/>
        <v>0.5792630921999999</v>
      </c>
      <c r="Y144" s="23">
        <f t="shared" si="60"/>
        <v>1.8025304457282352</v>
      </c>
      <c r="Z144" s="23">
        <f t="shared" si="61"/>
        <v>4.085508514987058</v>
      </c>
      <c r="AA144" s="23">
        <f t="shared" si="62"/>
        <v>1.2256525544961177</v>
      </c>
      <c r="AF144">
        <v>168.3</v>
      </c>
      <c r="AG144">
        <v>1.1</v>
      </c>
    </row>
    <row r="145" spans="1:33" ht="34.5" customHeight="1">
      <c r="A145" s="23" t="s">
        <v>268</v>
      </c>
      <c r="B145" s="30" t="s">
        <v>269</v>
      </c>
      <c r="C145" s="28">
        <v>31</v>
      </c>
      <c r="D145" s="34">
        <v>3</v>
      </c>
      <c r="E145" s="28">
        <v>1.35</v>
      </c>
      <c r="F145" s="28">
        <f t="shared" si="44"/>
        <v>41.85</v>
      </c>
      <c r="G145" s="18">
        <v>168.3</v>
      </c>
      <c r="H145" s="23">
        <f t="shared" si="45"/>
        <v>0.24866310160427807</v>
      </c>
      <c r="I145" s="23">
        <v>0.66</v>
      </c>
      <c r="J145" s="23">
        <f t="shared" si="46"/>
        <v>0.16411764705882353</v>
      </c>
      <c r="K145" s="18">
        <f t="shared" si="47"/>
        <v>1.1</v>
      </c>
      <c r="L145" s="23">
        <f t="shared" si="48"/>
        <v>0.1805294117647059</v>
      </c>
      <c r="M145" s="23">
        <f t="shared" si="49"/>
        <v>0.5415882352941178</v>
      </c>
      <c r="N145" s="23">
        <f t="shared" si="50"/>
        <v>0.09026470588235296</v>
      </c>
      <c r="O145" s="23">
        <f t="shared" si="51"/>
        <v>0.8123823529411767</v>
      </c>
      <c r="P145" s="23">
        <f t="shared" si="63"/>
        <v>0.1462288235294118</v>
      </c>
      <c r="Q145" s="23">
        <f t="shared" si="52"/>
        <v>0.36557205882352956</v>
      </c>
      <c r="R145" s="23">
        <f t="shared" si="53"/>
        <v>0.0243714705882353</v>
      </c>
      <c r="S145" s="31">
        <f t="shared" si="54"/>
        <v>1.3485547058823535</v>
      </c>
      <c r="T145" s="31">
        <f t="shared" si="55"/>
        <v>0.40456641176470604</v>
      </c>
      <c r="U145" s="23">
        <f t="shared" si="56"/>
        <v>1.7531211176470596</v>
      </c>
      <c r="V145" s="23">
        <f t="shared" si="57"/>
        <v>0.12096535711764712</v>
      </c>
      <c r="W145" s="23">
        <f t="shared" si="58"/>
        <v>1.8740864747647068</v>
      </c>
      <c r="X145" s="23">
        <f t="shared" si="59"/>
        <v>0.6371894014200002</v>
      </c>
      <c r="Y145" s="23">
        <f t="shared" si="60"/>
        <v>1.9827834903010597</v>
      </c>
      <c r="Z145" s="23">
        <f t="shared" si="61"/>
        <v>4.494059366485766</v>
      </c>
      <c r="AA145" s="23">
        <f t="shared" si="62"/>
        <v>1.3482178099457298</v>
      </c>
      <c r="AF145">
        <v>168.3</v>
      </c>
      <c r="AG145">
        <v>1.1</v>
      </c>
    </row>
    <row r="146" spans="1:33" ht="32.25" customHeight="1">
      <c r="A146" s="23" t="s">
        <v>270</v>
      </c>
      <c r="B146" s="30" t="s">
        <v>271</v>
      </c>
      <c r="C146" s="28">
        <v>31</v>
      </c>
      <c r="D146" s="34">
        <v>3</v>
      </c>
      <c r="E146" s="28">
        <v>1.35</v>
      </c>
      <c r="F146" s="28">
        <f t="shared" si="44"/>
        <v>41.85</v>
      </c>
      <c r="G146" s="18">
        <v>168.3</v>
      </c>
      <c r="H146" s="23">
        <f t="shared" si="45"/>
        <v>0.24866310160427807</v>
      </c>
      <c r="I146" s="23">
        <v>0.84</v>
      </c>
      <c r="J146" s="23">
        <f t="shared" si="46"/>
        <v>0.20887700534759357</v>
      </c>
      <c r="K146" s="18">
        <f t="shared" si="47"/>
        <v>1.1</v>
      </c>
      <c r="L146" s="23">
        <f t="shared" si="48"/>
        <v>0.22976470588235295</v>
      </c>
      <c r="M146" s="23">
        <f t="shared" si="49"/>
        <v>0.689294117647059</v>
      </c>
      <c r="N146" s="23">
        <f t="shared" si="50"/>
        <v>0.11488235294117648</v>
      </c>
      <c r="O146" s="23">
        <f t="shared" si="51"/>
        <v>1.0339411764705884</v>
      </c>
      <c r="P146" s="23">
        <f t="shared" si="63"/>
        <v>0.18610941176470588</v>
      </c>
      <c r="Q146" s="23">
        <f t="shared" si="52"/>
        <v>0.46527352941176475</v>
      </c>
      <c r="R146" s="23">
        <f t="shared" si="53"/>
        <v>0.031018235294117652</v>
      </c>
      <c r="S146" s="31">
        <f t="shared" si="54"/>
        <v>1.7163423529411768</v>
      </c>
      <c r="T146" s="31">
        <f t="shared" si="55"/>
        <v>0.5149027058823531</v>
      </c>
      <c r="U146" s="23">
        <f t="shared" si="56"/>
        <v>2.23124505882353</v>
      </c>
      <c r="V146" s="23">
        <f t="shared" si="57"/>
        <v>0.1539559090588236</v>
      </c>
      <c r="W146" s="23">
        <f t="shared" si="58"/>
        <v>2.3852009678823536</v>
      </c>
      <c r="X146" s="23">
        <f t="shared" si="59"/>
        <v>0.8109683290800003</v>
      </c>
      <c r="Y146" s="23">
        <f t="shared" si="60"/>
        <v>2.5235426240195302</v>
      </c>
      <c r="Z146" s="23">
        <f t="shared" si="61"/>
        <v>5.719711920981884</v>
      </c>
      <c r="AA146" s="23">
        <f t="shared" si="62"/>
        <v>1.7159135762945652</v>
      </c>
      <c r="AF146">
        <v>168.3</v>
      </c>
      <c r="AG146">
        <v>1.1</v>
      </c>
    </row>
    <row r="147" spans="1:33" ht="47.25">
      <c r="A147" s="23" t="s">
        <v>272</v>
      </c>
      <c r="B147" s="30" t="s">
        <v>273</v>
      </c>
      <c r="C147" s="28">
        <v>31</v>
      </c>
      <c r="D147" s="34">
        <v>3</v>
      </c>
      <c r="E147" s="28">
        <v>1.35</v>
      </c>
      <c r="F147" s="28">
        <f t="shared" si="44"/>
        <v>41.85</v>
      </c>
      <c r="G147" s="18">
        <v>168.3</v>
      </c>
      <c r="H147" s="23">
        <f t="shared" si="45"/>
        <v>0.24866310160427807</v>
      </c>
      <c r="I147" s="23">
        <v>0.58</v>
      </c>
      <c r="J147" s="23">
        <f t="shared" si="46"/>
        <v>0.14422459893048126</v>
      </c>
      <c r="K147" s="18">
        <f t="shared" si="47"/>
        <v>1.1</v>
      </c>
      <c r="L147" s="23">
        <f t="shared" si="48"/>
        <v>0.1586470588235294</v>
      </c>
      <c r="M147" s="23">
        <f t="shared" si="49"/>
        <v>0.47594117647058815</v>
      </c>
      <c r="N147" s="23">
        <f t="shared" si="50"/>
        <v>0.0793235294117647</v>
      </c>
      <c r="O147" s="23">
        <f t="shared" si="51"/>
        <v>0.7139117647058822</v>
      </c>
      <c r="P147" s="23">
        <f t="shared" si="63"/>
        <v>0.1285041176470588</v>
      </c>
      <c r="Q147" s="23">
        <f t="shared" si="52"/>
        <v>0.321260294117647</v>
      </c>
      <c r="R147" s="23">
        <f t="shared" si="53"/>
        <v>0.021417352941176467</v>
      </c>
      <c r="S147" s="31">
        <f t="shared" si="54"/>
        <v>1.1850935294117646</v>
      </c>
      <c r="T147" s="31">
        <f t="shared" si="55"/>
        <v>0.35552805882352934</v>
      </c>
      <c r="U147" s="23">
        <f t="shared" si="56"/>
        <v>1.540621588235294</v>
      </c>
      <c r="V147" s="23">
        <f t="shared" si="57"/>
        <v>0.10630288958823529</v>
      </c>
      <c r="W147" s="23">
        <f t="shared" si="58"/>
        <v>1.6469244778235292</v>
      </c>
      <c r="X147" s="23">
        <f t="shared" si="59"/>
        <v>0.5599543224599999</v>
      </c>
      <c r="Y147" s="23">
        <f t="shared" si="60"/>
        <v>1.7424460975372937</v>
      </c>
      <c r="Z147" s="23">
        <f t="shared" si="61"/>
        <v>3.949324897820823</v>
      </c>
      <c r="AA147" s="23">
        <f t="shared" si="62"/>
        <v>1.1847974693462469</v>
      </c>
      <c r="AF147">
        <v>168.3</v>
      </c>
      <c r="AG147">
        <v>1.1</v>
      </c>
    </row>
    <row r="148" spans="1:33" ht="47.25">
      <c r="A148" s="23" t="s">
        <v>275</v>
      </c>
      <c r="B148" s="30" t="s">
        <v>274</v>
      </c>
      <c r="C148" s="28">
        <v>31</v>
      </c>
      <c r="D148" s="34">
        <v>3</v>
      </c>
      <c r="E148" s="28">
        <v>1.35</v>
      </c>
      <c r="F148" s="28">
        <f t="shared" si="44"/>
        <v>41.85</v>
      </c>
      <c r="G148" s="18">
        <v>168.3</v>
      </c>
      <c r="H148" s="23">
        <f t="shared" si="45"/>
        <v>0.24866310160427807</v>
      </c>
      <c r="I148" s="23">
        <v>0.83</v>
      </c>
      <c r="J148" s="23">
        <f t="shared" si="46"/>
        <v>0.20639037433155077</v>
      </c>
      <c r="K148" s="18">
        <f t="shared" si="47"/>
        <v>1.1</v>
      </c>
      <c r="L148" s="23">
        <f t="shared" si="48"/>
        <v>0.22702941176470587</v>
      </c>
      <c r="M148" s="23">
        <f t="shared" si="49"/>
        <v>0.6810882352941177</v>
      </c>
      <c r="N148" s="23">
        <f t="shared" si="50"/>
        <v>0.11351470588235295</v>
      </c>
      <c r="O148" s="23">
        <f t="shared" si="51"/>
        <v>1.0216323529411764</v>
      </c>
      <c r="P148" s="23">
        <f t="shared" si="63"/>
        <v>0.18389382352941175</v>
      </c>
      <c r="Q148" s="23">
        <f t="shared" si="52"/>
        <v>0.45973455882352937</v>
      </c>
      <c r="R148" s="23">
        <f t="shared" si="53"/>
        <v>0.030648970588235295</v>
      </c>
      <c r="S148" s="31">
        <f t="shared" si="54"/>
        <v>1.695909705882353</v>
      </c>
      <c r="T148" s="31">
        <f t="shared" si="55"/>
        <v>0.5087729117647058</v>
      </c>
      <c r="U148" s="23">
        <f t="shared" si="56"/>
        <v>2.204682617647059</v>
      </c>
      <c r="V148" s="23">
        <f t="shared" si="57"/>
        <v>0.15212310061764708</v>
      </c>
      <c r="W148" s="23">
        <f t="shared" si="58"/>
        <v>2.356805718264706</v>
      </c>
      <c r="X148" s="23">
        <f t="shared" si="59"/>
        <v>0.8013139442100001</v>
      </c>
      <c r="Y148" s="23">
        <f t="shared" si="60"/>
        <v>2.493500449924059</v>
      </c>
      <c r="Z148" s="23">
        <f t="shared" si="61"/>
        <v>5.651620112398765</v>
      </c>
      <c r="AA148" s="23">
        <f t="shared" si="62"/>
        <v>1.6954860337196296</v>
      </c>
      <c r="AF148">
        <v>168.3</v>
      </c>
      <c r="AG148">
        <v>1.1</v>
      </c>
    </row>
    <row r="149" spans="1:33" ht="32.25" customHeight="1">
      <c r="A149" s="23" t="s">
        <v>276</v>
      </c>
      <c r="B149" s="30" t="s">
        <v>277</v>
      </c>
      <c r="C149" s="28">
        <v>31</v>
      </c>
      <c r="D149" s="34">
        <v>3</v>
      </c>
      <c r="E149" s="28">
        <v>1.35</v>
      </c>
      <c r="F149" s="28">
        <f t="shared" si="44"/>
        <v>41.85</v>
      </c>
      <c r="G149" s="18">
        <v>168.3</v>
      </c>
      <c r="H149" s="23">
        <f t="shared" si="45"/>
        <v>0.24866310160427807</v>
      </c>
      <c r="I149" s="23">
        <v>1.46</v>
      </c>
      <c r="J149" s="23">
        <f t="shared" si="46"/>
        <v>0.363048128342246</v>
      </c>
      <c r="K149" s="18">
        <f t="shared" si="47"/>
        <v>1.1</v>
      </c>
      <c r="L149" s="23">
        <f t="shared" si="48"/>
        <v>0.39935294117647063</v>
      </c>
      <c r="M149" s="23">
        <f t="shared" si="49"/>
        <v>1.198058823529412</v>
      </c>
      <c r="N149" s="23">
        <f t="shared" si="50"/>
        <v>0.19967647058823532</v>
      </c>
      <c r="O149" s="23">
        <f t="shared" si="51"/>
        <v>1.797088235294118</v>
      </c>
      <c r="P149" s="23">
        <f t="shared" si="63"/>
        <v>0.3234758823529413</v>
      </c>
      <c r="Q149" s="23">
        <f t="shared" si="52"/>
        <v>0.8086897058823531</v>
      </c>
      <c r="R149" s="23">
        <f t="shared" si="53"/>
        <v>0.05391264705882354</v>
      </c>
      <c r="S149" s="31">
        <f t="shared" si="54"/>
        <v>2.9831664705882357</v>
      </c>
      <c r="T149" s="31">
        <f t="shared" si="55"/>
        <v>0.8949499411764706</v>
      </c>
      <c r="U149" s="23">
        <f t="shared" si="56"/>
        <v>3.8781164117647062</v>
      </c>
      <c r="V149" s="23">
        <f t="shared" si="57"/>
        <v>0.26759003241176477</v>
      </c>
      <c r="W149" s="23">
        <f t="shared" si="58"/>
        <v>4.145706444176471</v>
      </c>
      <c r="X149" s="23">
        <f t="shared" si="59"/>
        <v>1.4095401910200003</v>
      </c>
      <c r="Y149" s="23">
        <f t="shared" si="60"/>
        <v>4.386157417938707</v>
      </c>
      <c r="Z149" s="23">
        <f t="shared" si="61"/>
        <v>9.941404053135178</v>
      </c>
      <c r="AA149" s="23">
        <f t="shared" si="62"/>
        <v>2.9824212159405534</v>
      </c>
      <c r="AF149">
        <v>168.3</v>
      </c>
      <c r="AG149">
        <v>1.1</v>
      </c>
    </row>
    <row r="150" spans="1:33" ht="47.25">
      <c r="A150" s="23" t="s">
        <v>278</v>
      </c>
      <c r="B150" s="30" t="s">
        <v>279</v>
      </c>
      <c r="C150" s="28">
        <v>31</v>
      </c>
      <c r="D150" s="34">
        <v>3</v>
      </c>
      <c r="E150" s="28">
        <v>1.35</v>
      </c>
      <c r="F150" s="28">
        <f t="shared" si="44"/>
        <v>41.85</v>
      </c>
      <c r="G150" s="18">
        <v>168.3</v>
      </c>
      <c r="H150" s="23">
        <f t="shared" si="45"/>
        <v>0.24866310160427807</v>
      </c>
      <c r="I150" s="23">
        <v>0.89</v>
      </c>
      <c r="J150" s="23">
        <f t="shared" si="46"/>
        <v>0.2213101604278075</v>
      </c>
      <c r="K150" s="18">
        <f t="shared" si="47"/>
        <v>1.1</v>
      </c>
      <c r="L150" s="23">
        <f t="shared" si="48"/>
        <v>0.24344117647058827</v>
      </c>
      <c r="M150" s="23">
        <f t="shared" si="49"/>
        <v>0.7303235294117648</v>
      </c>
      <c r="N150" s="23">
        <f t="shared" si="50"/>
        <v>0.12172058823529414</v>
      </c>
      <c r="O150" s="23">
        <f t="shared" si="51"/>
        <v>1.0954852941176472</v>
      </c>
      <c r="P150" s="23">
        <f t="shared" si="63"/>
        <v>0.1971873529411765</v>
      </c>
      <c r="Q150" s="23">
        <f t="shared" si="52"/>
        <v>0.49296838235294127</v>
      </c>
      <c r="R150" s="23">
        <f t="shared" si="53"/>
        <v>0.03286455882352941</v>
      </c>
      <c r="S150" s="31">
        <f t="shared" si="54"/>
        <v>1.8185055882352945</v>
      </c>
      <c r="T150" s="31">
        <f t="shared" si="55"/>
        <v>0.5455516764705883</v>
      </c>
      <c r="U150" s="23">
        <f t="shared" si="56"/>
        <v>2.364057264705883</v>
      </c>
      <c r="V150" s="23">
        <f t="shared" si="57"/>
        <v>0.1631199512647059</v>
      </c>
      <c r="W150" s="23">
        <f t="shared" si="58"/>
        <v>2.527177215970589</v>
      </c>
      <c r="X150" s="23">
        <f t="shared" si="59"/>
        <v>0.8592402534300002</v>
      </c>
      <c r="Y150" s="23">
        <f t="shared" si="60"/>
        <v>2.673753494496883</v>
      </c>
      <c r="Z150" s="23">
        <f t="shared" si="61"/>
        <v>6.060170963897472</v>
      </c>
      <c r="AA150" s="23">
        <f t="shared" si="62"/>
        <v>1.8180512891692415</v>
      </c>
      <c r="AF150">
        <v>168.3</v>
      </c>
      <c r="AG150">
        <v>1.1</v>
      </c>
    </row>
    <row r="151" spans="1:33" ht="63">
      <c r="A151" s="23" t="s">
        <v>280</v>
      </c>
      <c r="B151" s="30" t="s">
        <v>281</v>
      </c>
      <c r="C151" s="28">
        <v>31</v>
      </c>
      <c r="D151" s="34">
        <v>3</v>
      </c>
      <c r="E151" s="28">
        <v>1.35</v>
      </c>
      <c r="F151" s="28">
        <f t="shared" si="44"/>
        <v>41.85</v>
      </c>
      <c r="G151" s="18">
        <v>168.3</v>
      </c>
      <c r="H151" s="23">
        <f t="shared" si="45"/>
        <v>0.24866310160427807</v>
      </c>
      <c r="I151" s="23">
        <v>1.2</v>
      </c>
      <c r="J151" s="23">
        <f t="shared" si="46"/>
        <v>0.2983957219251337</v>
      </c>
      <c r="K151" s="18">
        <f t="shared" si="47"/>
        <v>1.1</v>
      </c>
      <c r="L151" s="23">
        <f t="shared" si="48"/>
        <v>0.32823529411764707</v>
      </c>
      <c r="M151" s="23">
        <f t="shared" si="49"/>
        <v>0.9847058823529412</v>
      </c>
      <c r="N151" s="23">
        <f t="shared" si="50"/>
        <v>0.16411764705882356</v>
      </c>
      <c r="O151" s="23">
        <f t="shared" si="51"/>
        <v>1.4770588235294118</v>
      </c>
      <c r="P151" s="23">
        <f t="shared" si="63"/>
        <v>0.2658705882352941</v>
      </c>
      <c r="Q151" s="23">
        <f t="shared" si="52"/>
        <v>0.6646764705882353</v>
      </c>
      <c r="R151" s="23">
        <f t="shared" si="53"/>
        <v>0.044311764705882356</v>
      </c>
      <c r="S151" s="31">
        <f t="shared" si="54"/>
        <v>2.4519176470588233</v>
      </c>
      <c r="T151" s="31">
        <f t="shared" si="55"/>
        <v>0.735575294117647</v>
      </c>
      <c r="U151" s="23">
        <f t="shared" si="56"/>
        <v>3.1874929411764703</v>
      </c>
      <c r="V151" s="23">
        <f t="shared" si="57"/>
        <v>0.21993701294117646</v>
      </c>
      <c r="W151" s="23">
        <f t="shared" si="58"/>
        <v>3.4074299541176467</v>
      </c>
      <c r="X151" s="23">
        <f t="shared" si="59"/>
        <v>1.1585261843999999</v>
      </c>
      <c r="Y151" s="23">
        <f t="shared" si="60"/>
        <v>3.6050608914564704</v>
      </c>
      <c r="Z151" s="23">
        <f t="shared" si="61"/>
        <v>8.171017029974116</v>
      </c>
      <c r="AA151" s="23">
        <f t="shared" si="62"/>
        <v>2.4513051089922353</v>
      </c>
      <c r="AF151">
        <v>168.3</v>
      </c>
      <c r="AG151">
        <v>1.1</v>
      </c>
    </row>
    <row r="152" spans="1:33" ht="78.75">
      <c r="A152" s="23" t="s">
        <v>282</v>
      </c>
      <c r="B152" s="30" t="s">
        <v>283</v>
      </c>
      <c r="C152" s="28">
        <v>31</v>
      </c>
      <c r="D152" s="34">
        <v>3</v>
      </c>
      <c r="E152" s="28">
        <v>1.35</v>
      </c>
      <c r="F152" s="28">
        <f t="shared" si="44"/>
        <v>41.85</v>
      </c>
      <c r="G152" s="18">
        <v>168.3</v>
      </c>
      <c r="H152" s="23">
        <f t="shared" si="45"/>
        <v>0.24866310160427807</v>
      </c>
      <c r="I152" s="23">
        <v>1.99</v>
      </c>
      <c r="J152" s="23">
        <f t="shared" si="46"/>
        <v>0.49483957219251334</v>
      </c>
      <c r="K152" s="18">
        <f t="shared" si="47"/>
        <v>1.1</v>
      </c>
      <c r="L152" s="23">
        <f t="shared" si="48"/>
        <v>0.5443235294117648</v>
      </c>
      <c r="M152" s="23">
        <f t="shared" si="49"/>
        <v>1.6329705882352943</v>
      </c>
      <c r="N152" s="23">
        <f t="shared" si="50"/>
        <v>0.2721617647058824</v>
      </c>
      <c r="O152" s="23">
        <f t="shared" si="51"/>
        <v>2.4494558823529413</v>
      </c>
      <c r="P152" s="23">
        <f t="shared" si="63"/>
        <v>0.44090205882352945</v>
      </c>
      <c r="Q152" s="23">
        <f t="shared" si="52"/>
        <v>1.1022551470588235</v>
      </c>
      <c r="R152" s="23">
        <f t="shared" si="53"/>
        <v>0.07348367647058823</v>
      </c>
      <c r="S152" s="31">
        <f t="shared" si="54"/>
        <v>4.0660967647058825</v>
      </c>
      <c r="T152" s="31">
        <f t="shared" si="55"/>
        <v>1.2198290294117649</v>
      </c>
      <c r="U152" s="23">
        <f t="shared" si="56"/>
        <v>5.285925794117647</v>
      </c>
      <c r="V152" s="23">
        <f t="shared" si="57"/>
        <v>0.36472887979411767</v>
      </c>
      <c r="W152" s="23">
        <f t="shared" si="58"/>
        <v>5.650654673911765</v>
      </c>
      <c r="X152" s="23">
        <f t="shared" si="59"/>
        <v>1.9212225891299999</v>
      </c>
      <c r="Y152" s="23">
        <f t="shared" si="60"/>
        <v>5.978392644998647</v>
      </c>
      <c r="Z152" s="23">
        <f t="shared" si="61"/>
        <v>13.550269908040413</v>
      </c>
      <c r="AA152" s="23">
        <f t="shared" si="62"/>
        <v>4.065080972412124</v>
      </c>
      <c r="AF152">
        <v>168.3</v>
      </c>
      <c r="AG152">
        <v>1.1</v>
      </c>
    </row>
    <row r="153" spans="1:33" ht="33" customHeight="1">
      <c r="A153" s="23" t="s">
        <v>284</v>
      </c>
      <c r="B153" s="30" t="s">
        <v>285</v>
      </c>
      <c r="C153" s="28">
        <v>31</v>
      </c>
      <c r="D153" s="34">
        <v>3</v>
      </c>
      <c r="E153" s="28">
        <v>1.35</v>
      </c>
      <c r="F153" s="28">
        <f t="shared" si="44"/>
        <v>41.85</v>
      </c>
      <c r="G153" s="18">
        <v>168.3</v>
      </c>
      <c r="H153" s="23">
        <f t="shared" si="45"/>
        <v>0.24866310160427807</v>
      </c>
      <c r="I153" s="23">
        <v>1.06</v>
      </c>
      <c r="J153" s="23">
        <f t="shared" si="46"/>
        <v>0.2635828877005348</v>
      </c>
      <c r="K153" s="18">
        <f t="shared" si="47"/>
        <v>1.1</v>
      </c>
      <c r="L153" s="23">
        <f t="shared" si="48"/>
        <v>0.2899411764705883</v>
      </c>
      <c r="M153" s="23">
        <f t="shared" si="49"/>
        <v>0.869823529411765</v>
      </c>
      <c r="N153" s="23">
        <f t="shared" si="50"/>
        <v>0.14497058823529416</v>
      </c>
      <c r="O153" s="23">
        <f t="shared" si="51"/>
        <v>1.3047352941176475</v>
      </c>
      <c r="P153" s="23">
        <f t="shared" si="63"/>
        <v>0.23485235294117657</v>
      </c>
      <c r="Q153" s="23">
        <f t="shared" si="52"/>
        <v>0.5871308823529414</v>
      </c>
      <c r="R153" s="23">
        <f t="shared" si="53"/>
        <v>0.039142058823529426</v>
      </c>
      <c r="S153" s="31">
        <f t="shared" si="54"/>
        <v>2.165860588235295</v>
      </c>
      <c r="T153" s="31">
        <f t="shared" si="55"/>
        <v>0.6497581764705884</v>
      </c>
      <c r="U153" s="23">
        <f t="shared" si="56"/>
        <v>2.8156187647058832</v>
      </c>
      <c r="V153" s="23">
        <f t="shared" si="57"/>
        <v>0.19427769476470594</v>
      </c>
      <c r="W153" s="23">
        <f t="shared" si="58"/>
        <v>3.009896459470589</v>
      </c>
      <c r="X153" s="23">
        <f t="shared" si="59"/>
        <v>1.0233647962200003</v>
      </c>
      <c r="Y153" s="23">
        <f t="shared" si="60"/>
        <v>3.184470454119883</v>
      </c>
      <c r="Z153" s="23">
        <f t="shared" si="61"/>
        <v>7.217731709810472</v>
      </c>
      <c r="AA153" s="23">
        <f t="shared" si="62"/>
        <v>2.165319512943142</v>
      </c>
      <c r="AF153">
        <v>168.3</v>
      </c>
      <c r="AG153">
        <v>1.1</v>
      </c>
    </row>
    <row r="154" spans="1:33" ht="63">
      <c r="A154" s="23" t="s">
        <v>286</v>
      </c>
      <c r="B154" s="30" t="s">
        <v>287</v>
      </c>
      <c r="C154" s="28">
        <v>31</v>
      </c>
      <c r="D154" s="34">
        <v>3</v>
      </c>
      <c r="E154" s="28">
        <v>1.35</v>
      </c>
      <c r="F154" s="28">
        <f t="shared" si="44"/>
        <v>41.85</v>
      </c>
      <c r="G154" s="18">
        <v>168.3</v>
      </c>
      <c r="H154" s="23">
        <f t="shared" si="45"/>
        <v>0.24866310160427807</v>
      </c>
      <c r="I154" s="23">
        <v>1.02</v>
      </c>
      <c r="J154" s="23">
        <f t="shared" si="46"/>
        <v>0.25363636363636366</v>
      </c>
      <c r="K154" s="18">
        <f t="shared" si="47"/>
        <v>1.1</v>
      </c>
      <c r="L154" s="23">
        <f t="shared" si="48"/>
        <v>0.279</v>
      </c>
      <c r="M154" s="23">
        <f t="shared" si="49"/>
        <v>0.8370000000000001</v>
      </c>
      <c r="N154" s="23">
        <f t="shared" si="50"/>
        <v>0.1395</v>
      </c>
      <c r="O154" s="23">
        <f t="shared" si="51"/>
        <v>1.2555</v>
      </c>
      <c r="P154" s="23">
        <f t="shared" si="63"/>
        <v>0.22599</v>
      </c>
      <c r="Q154" s="23">
        <f t="shared" si="52"/>
        <v>0.564975</v>
      </c>
      <c r="R154" s="23">
        <f t="shared" si="53"/>
        <v>0.037665000000000004</v>
      </c>
      <c r="S154" s="31">
        <f t="shared" si="54"/>
        <v>2.08413</v>
      </c>
      <c r="T154" s="31">
        <f t="shared" si="55"/>
        <v>0.625239</v>
      </c>
      <c r="U154" s="23">
        <f t="shared" si="56"/>
        <v>2.709369</v>
      </c>
      <c r="V154" s="23">
        <f t="shared" si="57"/>
        <v>0.18694646100000004</v>
      </c>
      <c r="W154" s="23">
        <f t="shared" si="58"/>
        <v>2.8963154610000004</v>
      </c>
      <c r="X154" s="23">
        <f t="shared" si="59"/>
        <v>0.9847472567400001</v>
      </c>
      <c r="Y154" s="23">
        <f t="shared" si="60"/>
        <v>3.0643017577380003</v>
      </c>
      <c r="Z154" s="23">
        <f t="shared" si="61"/>
        <v>6.945364475478001</v>
      </c>
      <c r="AA154" s="23">
        <f t="shared" si="62"/>
        <v>2.0836093426434004</v>
      </c>
      <c r="AF154">
        <v>168.3</v>
      </c>
      <c r="AG154">
        <v>1.1</v>
      </c>
    </row>
    <row r="155" spans="1:33" ht="31.5" customHeight="1">
      <c r="A155" s="23" t="s">
        <v>288</v>
      </c>
      <c r="B155" s="30" t="s">
        <v>289</v>
      </c>
      <c r="C155" s="28">
        <v>31</v>
      </c>
      <c r="D155" s="34">
        <v>3</v>
      </c>
      <c r="E155" s="28">
        <v>1.35</v>
      </c>
      <c r="F155" s="28">
        <f t="shared" si="44"/>
        <v>41.85</v>
      </c>
      <c r="G155" s="18">
        <v>168.3</v>
      </c>
      <c r="H155" s="23">
        <f t="shared" si="45"/>
        <v>0.24866310160427807</v>
      </c>
      <c r="I155" s="23">
        <v>0.91</v>
      </c>
      <c r="J155" s="23">
        <f t="shared" si="46"/>
        <v>0.22628342245989305</v>
      </c>
      <c r="K155" s="18">
        <f t="shared" si="47"/>
        <v>1.1</v>
      </c>
      <c r="L155" s="23">
        <f t="shared" si="48"/>
        <v>0.2489117647058824</v>
      </c>
      <c r="M155" s="23">
        <f t="shared" si="49"/>
        <v>0.7467352941176472</v>
      </c>
      <c r="N155" s="23">
        <f t="shared" si="50"/>
        <v>0.1244558823529412</v>
      </c>
      <c r="O155" s="23">
        <f t="shared" si="51"/>
        <v>1.1201029411764707</v>
      </c>
      <c r="P155" s="23">
        <f t="shared" si="63"/>
        <v>0.20161852941176472</v>
      </c>
      <c r="Q155" s="23">
        <f t="shared" si="52"/>
        <v>0.5040463235294118</v>
      </c>
      <c r="R155" s="23">
        <f t="shared" si="53"/>
        <v>0.03360308823529412</v>
      </c>
      <c r="S155" s="31">
        <f t="shared" si="54"/>
        <v>1.8593708823529411</v>
      </c>
      <c r="T155" s="31">
        <f t="shared" si="55"/>
        <v>0.5578112647058824</v>
      </c>
      <c r="U155" s="23">
        <f t="shared" si="56"/>
        <v>2.4171821470588233</v>
      </c>
      <c r="V155" s="23">
        <f t="shared" si="57"/>
        <v>0.1667855681470588</v>
      </c>
      <c r="W155" s="23">
        <f t="shared" si="58"/>
        <v>2.583967715205882</v>
      </c>
      <c r="X155" s="23">
        <f t="shared" si="59"/>
        <v>0.8785490231699998</v>
      </c>
      <c r="Y155" s="23">
        <f t="shared" si="60"/>
        <v>2.733837842687823</v>
      </c>
      <c r="Z155" s="23">
        <f t="shared" si="61"/>
        <v>6.196354581063705</v>
      </c>
      <c r="AA155" s="23">
        <f t="shared" si="62"/>
        <v>1.8589063743191117</v>
      </c>
      <c r="AF155">
        <v>168.3</v>
      </c>
      <c r="AG155">
        <v>1.1</v>
      </c>
    </row>
    <row r="156" spans="1:33" ht="30.75" customHeight="1">
      <c r="A156" s="23" t="s">
        <v>290</v>
      </c>
      <c r="B156" s="30" t="s">
        <v>291</v>
      </c>
      <c r="C156" s="28">
        <v>31</v>
      </c>
      <c r="D156" s="34">
        <v>3</v>
      </c>
      <c r="E156" s="28">
        <v>1.35</v>
      </c>
      <c r="F156" s="28">
        <f t="shared" si="44"/>
        <v>41.85</v>
      </c>
      <c r="G156" s="18">
        <v>168.3</v>
      </c>
      <c r="H156" s="23">
        <f t="shared" si="45"/>
        <v>0.24866310160427807</v>
      </c>
      <c r="I156" s="23">
        <v>1.8</v>
      </c>
      <c r="J156" s="23">
        <f t="shared" si="46"/>
        <v>0.4475935828877005</v>
      </c>
      <c r="K156" s="18">
        <f t="shared" si="47"/>
        <v>1.1</v>
      </c>
      <c r="L156" s="23">
        <f t="shared" si="48"/>
        <v>0.4923529411764706</v>
      </c>
      <c r="M156" s="23">
        <f t="shared" si="49"/>
        <v>1.477058823529412</v>
      </c>
      <c r="N156" s="23">
        <f t="shared" si="50"/>
        <v>0.2461764705882353</v>
      </c>
      <c r="O156" s="23">
        <f t="shared" si="51"/>
        <v>2.215588235294118</v>
      </c>
      <c r="P156" s="23">
        <f t="shared" si="63"/>
        <v>0.3988058823529412</v>
      </c>
      <c r="Q156" s="23">
        <f t="shared" si="52"/>
        <v>0.9970147058823531</v>
      </c>
      <c r="R156" s="23">
        <f t="shared" si="53"/>
        <v>0.06646764705882353</v>
      </c>
      <c r="S156" s="31">
        <f t="shared" si="54"/>
        <v>3.677876470588236</v>
      </c>
      <c r="T156" s="31">
        <f t="shared" si="55"/>
        <v>1.1033629411764707</v>
      </c>
      <c r="U156" s="23">
        <f t="shared" si="56"/>
        <v>4.781239411764707</v>
      </c>
      <c r="V156" s="23">
        <f t="shared" si="57"/>
        <v>0.32990551941176477</v>
      </c>
      <c r="W156" s="23">
        <f t="shared" si="58"/>
        <v>5.111144931176471</v>
      </c>
      <c r="X156" s="23">
        <f t="shared" si="59"/>
        <v>1.7377892766000003</v>
      </c>
      <c r="Y156" s="23">
        <f t="shared" si="60"/>
        <v>5.407591337184707</v>
      </c>
      <c r="Z156" s="23">
        <f t="shared" si="61"/>
        <v>12.256525544961178</v>
      </c>
      <c r="AA156" s="23">
        <f t="shared" si="62"/>
        <v>3.676957663488354</v>
      </c>
      <c r="AF156">
        <v>168.3</v>
      </c>
      <c r="AG156">
        <v>1.1</v>
      </c>
    </row>
    <row r="157" spans="1:33" ht="78.75">
      <c r="A157" s="23" t="s">
        <v>292</v>
      </c>
      <c r="B157" s="30" t="s">
        <v>293</v>
      </c>
      <c r="C157" s="28">
        <v>31</v>
      </c>
      <c r="D157" s="34">
        <v>3</v>
      </c>
      <c r="E157" s="28">
        <v>1.35</v>
      </c>
      <c r="F157" s="28">
        <f t="shared" si="44"/>
        <v>41.85</v>
      </c>
      <c r="G157" s="18">
        <v>168.3</v>
      </c>
      <c r="H157" s="23">
        <f t="shared" si="45"/>
        <v>0.24866310160427807</v>
      </c>
      <c r="I157" s="23">
        <v>3</v>
      </c>
      <c r="J157" s="23">
        <f t="shared" si="46"/>
        <v>0.7459893048128342</v>
      </c>
      <c r="K157" s="18">
        <f t="shared" si="47"/>
        <v>1.1</v>
      </c>
      <c r="L157" s="23">
        <f t="shared" si="48"/>
        <v>0.8205882352941177</v>
      </c>
      <c r="M157" s="23">
        <f t="shared" si="49"/>
        <v>2.4617647058823535</v>
      </c>
      <c r="N157" s="23">
        <f t="shared" si="50"/>
        <v>0.41029411764705886</v>
      </c>
      <c r="O157" s="23">
        <f t="shared" si="51"/>
        <v>3.69264705882353</v>
      </c>
      <c r="P157" s="23">
        <f t="shared" si="63"/>
        <v>0.6646764705882354</v>
      </c>
      <c r="Q157" s="23">
        <f t="shared" si="52"/>
        <v>1.6616911764705884</v>
      </c>
      <c r="R157" s="23">
        <f t="shared" si="53"/>
        <v>0.1107794117647059</v>
      </c>
      <c r="S157" s="31">
        <f t="shared" si="54"/>
        <v>6.12979411764706</v>
      </c>
      <c r="T157" s="31">
        <f t="shared" si="55"/>
        <v>1.8389382352941177</v>
      </c>
      <c r="U157" s="23">
        <f t="shared" si="56"/>
        <v>7.968732352941178</v>
      </c>
      <c r="V157" s="23">
        <f t="shared" si="57"/>
        <v>0.5498425323529412</v>
      </c>
      <c r="W157" s="23">
        <f t="shared" si="58"/>
        <v>8.518574885294118</v>
      </c>
      <c r="X157" s="23">
        <f t="shared" si="59"/>
        <v>2.8963154610000004</v>
      </c>
      <c r="Y157" s="23">
        <f t="shared" si="60"/>
        <v>9.012652228641176</v>
      </c>
      <c r="Z157" s="23">
        <f t="shared" si="61"/>
        <v>20.427542574935295</v>
      </c>
      <c r="AA157" s="23">
        <f t="shared" si="62"/>
        <v>6.128262772480589</v>
      </c>
      <c r="AF157">
        <v>168.3</v>
      </c>
      <c r="AG157">
        <v>1.1</v>
      </c>
    </row>
    <row r="158" spans="1:33" ht="63">
      <c r="A158" s="23" t="s">
        <v>294</v>
      </c>
      <c r="B158" s="30" t="s">
        <v>295</v>
      </c>
      <c r="C158" s="28">
        <v>31</v>
      </c>
      <c r="D158" s="34">
        <v>3</v>
      </c>
      <c r="E158" s="28">
        <v>1.35</v>
      </c>
      <c r="F158" s="28">
        <f t="shared" si="44"/>
        <v>41.85</v>
      </c>
      <c r="G158" s="18">
        <v>168.3</v>
      </c>
      <c r="H158" s="23">
        <f t="shared" si="45"/>
        <v>0.24866310160427807</v>
      </c>
      <c r="I158" s="23">
        <v>0.4</v>
      </c>
      <c r="J158" s="23">
        <f t="shared" si="46"/>
        <v>0.09946524064171124</v>
      </c>
      <c r="K158" s="18">
        <f t="shared" si="47"/>
        <v>1.1</v>
      </c>
      <c r="L158" s="23">
        <f t="shared" si="48"/>
        <v>0.10941176470588238</v>
      </c>
      <c r="M158" s="23">
        <f t="shared" si="49"/>
        <v>0.3282352941176471</v>
      </c>
      <c r="N158" s="23">
        <f t="shared" si="50"/>
        <v>0.05470588235294119</v>
      </c>
      <c r="O158" s="23">
        <f t="shared" si="51"/>
        <v>0.4923529411764707</v>
      </c>
      <c r="P158" s="23">
        <f t="shared" si="63"/>
        <v>0.08862352941176473</v>
      </c>
      <c r="Q158" s="23">
        <f t="shared" si="52"/>
        <v>0.22155882352941184</v>
      </c>
      <c r="R158" s="23">
        <f t="shared" si="53"/>
        <v>0.014770588235294122</v>
      </c>
      <c r="S158" s="31">
        <f t="shared" si="54"/>
        <v>0.8173058823529413</v>
      </c>
      <c r="T158" s="31">
        <f t="shared" si="55"/>
        <v>0.2451917647058824</v>
      </c>
      <c r="U158" s="23">
        <f t="shared" si="56"/>
        <v>1.0624976470588237</v>
      </c>
      <c r="V158" s="23">
        <f t="shared" si="57"/>
        <v>0.07331233764705884</v>
      </c>
      <c r="W158" s="23">
        <f t="shared" si="58"/>
        <v>1.1358099847058825</v>
      </c>
      <c r="X158" s="23">
        <f t="shared" si="59"/>
        <v>0.38617539480000007</v>
      </c>
      <c r="Y158" s="23">
        <f t="shared" si="60"/>
        <v>1.2016869638188235</v>
      </c>
      <c r="Z158" s="23">
        <f t="shared" si="61"/>
        <v>2.723672343324706</v>
      </c>
      <c r="AA158" s="23">
        <f t="shared" si="62"/>
        <v>0.8171017029974118</v>
      </c>
      <c r="AF158">
        <v>168.3</v>
      </c>
      <c r="AG158">
        <v>1.1</v>
      </c>
    </row>
    <row r="159" spans="1:33" ht="63">
      <c r="A159" s="23" t="s">
        <v>296</v>
      </c>
      <c r="B159" s="30" t="s">
        <v>297</v>
      </c>
      <c r="C159" s="28">
        <v>31</v>
      </c>
      <c r="D159" s="34">
        <v>3</v>
      </c>
      <c r="E159" s="28">
        <v>1.35</v>
      </c>
      <c r="F159" s="28">
        <f t="shared" si="44"/>
        <v>41.85</v>
      </c>
      <c r="G159" s="18">
        <v>168.3</v>
      </c>
      <c r="H159" s="23">
        <f t="shared" si="45"/>
        <v>0.24866310160427807</v>
      </c>
      <c r="I159" s="23">
        <v>0.49</v>
      </c>
      <c r="J159" s="23">
        <f t="shared" si="46"/>
        <v>0.12184491978609625</v>
      </c>
      <c r="K159" s="18">
        <f t="shared" si="47"/>
        <v>1.1</v>
      </c>
      <c r="L159" s="23">
        <f t="shared" si="48"/>
        <v>0.1340294117647059</v>
      </c>
      <c r="M159" s="23">
        <f t="shared" si="49"/>
        <v>0.4020882352941177</v>
      </c>
      <c r="N159" s="23">
        <f t="shared" si="50"/>
        <v>0.06701470588235295</v>
      </c>
      <c r="O159" s="23">
        <f t="shared" si="51"/>
        <v>0.6031323529411765</v>
      </c>
      <c r="P159" s="23">
        <f t="shared" si="63"/>
        <v>0.10856382352941177</v>
      </c>
      <c r="Q159" s="23">
        <f t="shared" si="52"/>
        <v>0.27140955882352946</v>
      </c>
      <c r="R159" s="23">
        <f t="shared" si="53"/>
        <v>0.018093970588235295</v>
      </c>
      <c r="S159" s="31">
        <f t="shared" si="54"/>
        <v>1.001199705882353</v>
      </c>
      <c r="T159" s="31">
        <f t="shared" si="55"/>
        <v>0.3003599117647059</v>
      </c>
      <c r="U159" s="23">
        <f t="shared" si="56"/>
        <v>1.301559617647059</v>
      </c>
      <c r="V159" s="23">
        <f t="shared" si="57"/>
        <v>0.08980761361764708</v>
      </c>
      <c r="W159" s="23">
        <f t="shared" si="58"/>
        <v>1.391367231264706</v>
      </c>
      <c r="X159" s="23">
        <f t="shared" si="59"/>
        <v>0.4730648586300001</v>
      </c>
      <c r="Y159" s="23">
        <f t="shared" si="60"/>
        <v>1.472066530678059</v>
      </c>
      <c r="Z159" s="23">
        <f t="shared" si="61"/>
        <v>3.3364986205727654</v>
      </c>
      <c r="AA159" s="23">
        <f t="shared" si="62"/>
        <v>1.0009495861718296</v>
      </c>
      <c r="AF159">
        <v>168.3</v>
      </c>
      <c r="AG159">
        <v>1.1</v>
      </c>
    </row>
    <row r="160" spans="1:33" ht="63">
      <c r="A160" s="23" t="s">
        <v>298</v>
      </c>
      <c r="B160" s="30" t="s">
        <v>299</v>
      </c>
      <c r="C160" s="28">
        <v>31</v>
      </c>
      <c r="D160" s="34">
        <v>3</v>
      </c>
      <c r="E160" s="28">
        <v>1.35</v>
      </c>
      <c r="F160" s="28">
        <f t="shared" si="44"/>
        <v>41.85</v>
      </c>
      <c r="G160" s="18">
        <v>168.3</v>
      </c>
      <c r="H160" s="23">
        <f t="shared" si="45"/>
        <v>0.24866310160427807</v>
      </c>
      <c r="I160" s="23">
        <v>0.7</v>
      </c>
      <c r="J160" s="23">
        <f t="shared" si="46"/>
        <v>0.17406417112299463</v>
      </c>
      <c r="K160" s="18">
        <f t="shared" si="47"/>
        <v>1.1</v>
      </c>
      <c r="L160" s="23">
        <f t="shared" si="48"/>
        <v>0.19147058823529411</v>
      </c>
      <c r="M160" s="23">
        <f t="shared" si="49"/>
        <v>0.5744117647058823</v>
      </c>
      <c r="N160" s="23">
        <f t="shared" si="50"/>
        <v>0.09573529411764707</v>
      </c>
      <c r="O160" s="23">
        <f t="shared" si="51"/>
        <v>0.8616176470588235</v>
      </c>
      <c r="P160" s="23">
        <f t="shared" si="63"/>
        <v>0.15509117647058823</v>
      </c>
      <c r="Q160" s="23">
        <f t="shared" si="52"/>
        <v>0.3877279411764706</v>
      </c>
      <c r="R160" s="23">
        <f t="shared" si="53"/>
        <v>0.025848529411764708</v>
      </c>
      <c r="S160" s="31">
        <f t="shared" si="54"/>
        <v>1.430285294117647</v>
      </c>
      <c r="T160" s="31">
        <f t="shared" si="55"/>
        <v>0.42908558823529414</v>
      </c>
      <c r="U160" s="23">
        <f t="shared" si="56"/>
        <v>1.8593708823529411</v>
      </c>
      <c r="V160" s="23">
        <f t="shared" si="57"/>
        <v>0.12829659088235293</v>
      </c>
      <c r="W160" s="23">
        <f t="shared" si="58"/>
        <v>1.9876674732352941</v>
      </c>
      <c r="X160" s="23">
        <f t="shared" si="59"/>
        <v>0.6758069408999999</v>
      </c>
      <c r="Y160" s="23">
        <f t="shared" si="60"/>
        <v>2.1029521866829413</v>
      </c>
      <c r="Z160" s="23">
        <f t="shared" si="61"/>
        <v>4.766426600818235</v>
      </c>
      <c r="AA160" s="23">
        <f t="shared" si="62"/>
        <v>1.4299279802454705</v>
      </c>
      <c r="AF160">
        <v>168.3</v>
      </c>
      <c r="AG160">
        <v>1.1</v>
      </c>
    </row>
    <row r="161" spans="1:33" ht="33" customHeight="1">
      <c r="A161" s="23" t="s">
        <v>300</v>
      </c>
      <c r="B161" s="30" t="s">
        <v>301</v>
      </c>
      <c r="C161" s="28">
        <v>31</v>
      </c>
      <c r="D161" s="34">
        <v>3</v>
      </c>
      <c r="E161" s="28">
        <v>1.35</v>
      </c>
      <c r="F161" s="28">
        <f t="shared" si="44"/>
        <v>41.85</v>
      </c>
      <c r="G161" s="18">
        <v>168.3</v>
      </c>
      <c r="H161" s="23">
        <f t="shared" si="45"/>
        <v>0.24866310160427807</v>
      </c>
      <c r="I161" s="23">
        <v>0.5</v>
      </c>
      <c r="J161" s="23">
        <f t="shared" si="46"/>
        <v>0.12433155080213903</v>
      </c>
      <c r="K161" s="18">
        <f t="shared" si="47"/>
        <v>1.1</v>
      </c>
      <c r="L161" s="23">
        <f t="shared" si="48"/>
        <v>0.13676470588235295</v>
      </c>
      <c r="M161" s="23">
        <f t="shared" si="49"/>
        <v>0.41029411764705886</v>
      </c>
      <c r="N161" s="23">
        <f t="shared" si="50"/>
        <v>0.06838235294117648</v>
      </c>
      <c r="O161" s="23">
        <f t="shared" si="51"/>
        <v>0.6154411764705883</v>
      </c>
      <c r="P161" s="23">
        <f t="shared" si="63"/>
        <v>0.11077941176470589</v>
      </c>
      <c r="Q161" s="23">
        <f t="shared" si="52"/>
        <v>0.27694852941176473</v>
      </c>
      <c r="R161" s="23">
        <f t="shared" si="53"/>
        <v>0.01846323529411765</v>
      </c>
      <c r="S161" s="31">
        <f t="shared" si="54"/>
        <v>1.0216323529411766</v>
      </c>
      <c r="T161" s="31">
        <f t="shared" si="55"/>
        <v>0.30648970588235297</v>
      </c>
      <c r="U161" s="23">
        <f t="shared" si="56"/>
        <v>1.3281220588235296</v>
      </c>
      <c r="V161" s="23">
        <f t="shared" si="57"/>
        <v>0.09164042205882356</v>
      </c>
      <c r="W161" s="23">
        <f t="shared" si="58"/>
        <v>1.4197624808823532</v>
      </c>
      <c r="X161" s="23">
        <f t="shared" si="59"/>
        <v>0.4827192435000001</v>
      </c>
      <c r="Y161" s="23">
        <f t="shared" si="60"/>
        <v>1.5021087047735295</v>
      </c>
      <c r="Z161" s="23">
        <f t="shared" si="61"/>
        <v>3.404590429155883</v>
      </c>
      <c r="AA161" s="23">
        <f t="shared" si="62"/>
        <v>1.021377128746765</v>
      </c>
      <c r="AF161">
        <v>168.3</v>
      </c>
      <c r="AG161">
        <v>1.1</v>
      </c>
    </row>
    <row r="162" spans="1:33" ht="63">
      <c r="A162" s="23" t="s">
        <v>302</v>
      </c>
      <c r="B162" s="30" t="s">
        <v>303</v>
      </c>
      <c r="C162" s="28">
        <v>31</v>
      </c>
      <c r="D162" s="34">
        <v>3</v>
      </c>
      <c r="E162" s="28">
        <v>1.35</v>
      </c>
      <c r="F162" s="28">
        <f t="shared" si="44"/>
        <v>41.85</v>
      </c>
      <c r="G162" s="18">
        <v>168.3</v>
      </c>
      <c r="H162" s="23">
        <f t="shared" si="45"/>
        <v>0.24866310160427807</v>
      </c>
      <c r="I162" s="23">
        <v>0.82</v>
      </c>
      <c r="J162" s="23">
        <f t="shared" si="46"/>
        <v>0.203903743315508</v>
      </c>
      <c r="K162" s="18">
        <f t="shared" si="47"/>
        <v>1.1</v>
      </c>
      <c r="L162" s="23">
        <f t="shared" si="48"/>
        <v>0.22429411764705884</v>
      </c>
      <c r="M162" s="23">
        <f t="shared" si="49"/>
        <v>0.6728823529411766</v>
      </c>
      <c r="N162" s="23">
        <f t="shared" si="50"/>
        <v>0.11214705882352942</v>
      </c>
      <c r="O162" s="23">
        <f t="shared" si="51"/>
        <v>1.0093235294117648</v>
      </c>
      <c r="P162" s="23">
        <f t="shared" si="63"/>
        <v>0.18167823529411767</v>
      </c>
      <c r="Q162" s="23">
        <f t="shared" si="52"/>
        <v>0.4541955882352942</v>
      </c>
      <c r="R162" s="23">
        <f t="shared" si="53"/>
        <v>0.030279705882352945</v>
      </c>
      <c r="S162" s="31">
        <f t="shared" si="54"/>
        <v>1.6754770588235297</v>
      </c>
      <c r="T162" s="31">
        <f t="shared" si="55"/>
        <v>0.5026431176470589</v>
      </c>
      <c r="U162" s="23">
        <f t="shared" si="56"/>
        <v>2.1781201764705886</v>
      </c>
      <c r="V162" s="23">
        <f t="shared" si="57"/>
        <v>0.15029029217647064</v>
      </c>
      <c r="W162" s="23">
        <f t="shared" si="58"/>
        <v>2.3284104686470593</v>
      </c>
      <c r="X162" s="23">
        <f t="shared" si="59"/>
        <v>0.7916595593400001</v>
      </c>
      <c r="Y162" s="23">
        <f t="shared" si="60"/>
        <v>2.4634582758285886</v>
      </c>
      <c r="Z162" s="23">
        <f t="shared" si="61"/>
        <v>5.583528303815648</v>
      </c>
      <c r="AA162" s="23">
        <f t="shared" si="62"/>
        <v>1.6750584911446942</v>
      </c>
      <c r="AF162">
        <v>168.3</v>
      </c>
      <c r="AG162">
        <v>1.1</v>
      </c>
    </row>
    <row r="163" spans="1:33" ht="94.5">
      <c r="A163" s="23" t="s">
        <v>304</v>
      </c>
      <c r="B163" s="33" t="s">
        <v>305</v>
      </c>
      <c r="C163" s="28">
        <v>31</v>
      </c>
      <c r="D163" s="34">
        <v>3</v>
      </c>
      <c r="E163" s="28">
        <v>1.35</v>
      </c>
      <c r="F163" s="28">
        <f t="shared" si="44"/>
        <v>41.85</v>
      </c>
      <c r="G163" s="18">
        <v>168.3</v>
      </c>
      <c r="H163" s="23">
        <f t="shared" si="45"/>
        <v>0.24866310160427807</v>
      </c>
      <c r="I163" s="23">
        <v>1</v>
      </c>
      <c r="J163" s="23">
        <f t="shared" si="46"/>
        <v>0.24866310160427807</v>
      </c>
      <c r="K163" s="18">
        <f t="shared" si="47"/>
        <v>1.1</v>
      </c>
      <c r="L163" s="23">
        <f t="shared" si="48"/>
        <v>0.2735294117647059</v>
      </c>
      <c r="M163" s="23">
        <f t="shared" si="49"/>
        <v>0.8205882352941177</v>
      </c>
      <c r="N163" s="23">
        <f t="shared" si="50"/>
        <v>0.13676470588235295</v>
      </c>
      <c r="O163" s="23">
        <f t="shared" si="51"/>
        <v>1.2308823529411765</v>
      </c>
      <c r="P163" s="23">
        <f t="shared" si="63"/>
        <v>0.22155882352941178</v>
      </c>
      <c r="Q163" s="23">
        <f t="shared" si="52"/>
        <v>0.5538970588235295</v>
      </c>
      <c r="R163" s="23">
        <f t="shared" si="53"/>
        <v>0.0369264705882353</v>
      </c>
      <c r="S163" s="31">
        <f t="shared" si="54"/>
        <v>2.043264705882353</v>
      </c>
      <c r="T163" s="31">
        <f t="shared" si="55"/>
        <v>0.6129794117647059</v>
      </c>
      <c r="U163" s="23">
        <f t="shared" si="56"/>
        <v>2.6562441176470593</v>
      </c>
      <c r="V163" s="23">
        <f t="shared" si="57"/>
        <v>0.1832808441176471</v>
      </c>
      <c r="W163" s="23">
        <f t="shared" si="58"/>
        <v>2.8395249617647065</v>
      </c>
      <c r="X163" s="23">
        <f t="shared" si="59"/>
        <v>0.9654384870000002</v>
      </c>
      <c r="Y163" s="23">
        <f t="shared" si="60"/>
        <v>3.004217409547059</v>
      </c>
      <c r="Z163" s="23">
        <f t="shared" si="61"/>
        <v>6.809180858311766</v>
      </c>
      <c r="AA163" s="23">
        <f t="shared" si="62"/>
        <v>2.04275425749353</v>
      </c>
      <c r="AF163">
        <v>168.3</v>
      </c>
      <c r="AG163">
        <v>1.1</v>
      </c>
    </row>
    <row r="164" spans="1:33" ht="63">
      <c r="A164" s="23" t="s">
        <v>306</v>
      </c>
      <c r="B164" s="30" t="s">
        <v>307</v>
      </c>
      <c r="C164" s="28">
        <v>31</v>
      </c>
      <c r="D164" s="34">
        <v>3</v>
      </c>
      <c r="E164" s="28">
        <v>1.35</v>
      </c>
      <c r="F164" s="28">
        <f t="shared" si="44"/>
        <v>41.85</v>
      </c>
      <c r="G164" s="18">
        <v>168.3</v>
      </c>
      <c r="H164" s="23">
        <f t="shared" si="45"/>
        <v>0.24866310160427807</v>
      </c>
      <c r="I164" s="23">
        <v>1.85</v>
      </c>
      <c r="J164" s="23">
        <f t="shared" si="46"/>
        <v>0.46002673796791443</v>
      </c>
      <c r="K164" s="18">
        <f t="shared" si="47"/>
        <v>1.1</v>
      </c>
      <c r="L164" s="23">
        <f t="shared" si="48"/>
        <v>0.506029411764706</v>
      </c>
      <c r="M164" s="23">
        <f t="shared" si="49"/>
        <v>1.518088235294118</v>
      </c>
      <c r="N164" s="23">
        <f t="shared" si="50"/>
        <v>0.253014705882353</v>
      </c>
      <c r="O164" s="23">
        <f t="shared" si="51"/>
        <v>2.2771323529411767</v>
      </c>
      <c r="P164" s="23">
        <f t="shared" si="63"/>
        <v>0.4098838235294118</v>
      </c>
      <c r="Q164" s="23">
        <f t="shared" si="52"/>
        <v>1.0247095588235295</v>
      </c>
      <c r="R164" s="23">
        <f t="shared" si="53"/>
        <v>0.0683139705882353</v>
      </c>
      <c r="S164" s="31">
        <f t="shared" si="54"/>
        <v>3.780039705882353</v>
      </c>
      <c r="T164" s="31">
        <f t="shared" si="55"/>
        <v>1.1340119117647058</v>
      </c>
      <c r="U164" s="23">
        <f t="shared" si="56"/>
        <v>4.914051617647059</v>
      </c>
      <c r="V164" s="23">
        <f t="shared" si="57"/>
        <v>0.33906956161764706</v>
      </c>
      <c r="W164" s="23">
        <f t="shared" si="58"/>
        <v>5.2531211792647055</v>
      </c>
      <c r="X164" s="23">
        <f t="shared" si="59"/>
        <v>1.7860612009499999</v>
      </c>
      <c r="Y164" s="23">
        <f t="shared" si="60"/>
        <v>5.557802207662059</v>
      </c>
      <c r="Z164" s="23">
        <f t="shared" si="61"/>
        <v>12.596984587876765</v>
      </c>
      <c r="AA164" s="23">
        <f t="shared" si="62"/>
        <v>3.7790953763630295</v>
      </c>
      <c r="AF164">
        <v>168.3</v>
      </c>
      <c r="AG164">
        <v>1.1</v>
      </c>
    </row>
    <row r="165" spans="1:33" ht="63">
      <c r="A165" s="23" t="s">
        <v>308</v>
      </c>
      <c r="B165" s="30" t="s">
        <v>309</v>
      </c>
      <c r="C165" s="28">
        <v>31</v>
      </c>
      <c r="D165" s="34">
        <v>3</v>
      </c>
      <c r="E165" s="28">
        <v>1.35</v>
      </c>
      <c r="F165" s="28">
        <f t="shared" si="44"/>
        <v>41.85</v>
      </c>
      <c r="G165" s="18">
        <v>168.3</v>
      </c>
      <c r="H165" s="23">
        <f t="shared" si="45"/>
        <v>0.24866310160427807</v>
      </c>
      <c r="I165" s="23">
        <v>1.5</v>
      </c>
      <c r="J165" s="23">
        <f t="shared" si="46"/>
        <v>0.3729946524064171</v>
      </c>
      <c r="K165" s="18">
        <f t="shared" si="47"/>
        <v>1.1</v>
      </c>
      <c r="L165" s="23">
        <f t="shared" si="48"/>
        <v>0.41029411764705886</v>
      </c>
      <c r="M165" s="23">
        <f t="shared" si="49"/>
        <v>1.2308823529411768</v>
      </c>
      <c r="N165" s="23">
        <f t="shared" si="50"/>
        <v>0.20514705882352943</v>
      </c>
      <c r="O165" s="23">
        <f t="shared" si="51"/>
        <v>1.846323529411765</v>
      </c>
      <c r="P165" s="23">
        <f aca="true" t="shared" si="64" ref="P165:P170">O165*18/100</f>
        <v>0.3323382352941177</v>
      </c>
      <c r="Q165" s="23">
        <f t="shared" si="52"/>
        <v>0.8308455882352942</v>
      </c>
      <c r="R165" s="23">
        <f t="shared" si="53"/>
        <v>0.05538970588235295</v>
      </c>
      <c r="S165" s="31">
        <f t="shared" si="54"/>
        <v>3.06489705882353</v>
      </c>
      <c r="T165" s="31">
        <f t="shared" si="55"/>
        <v>0.9194691176470589</v>
      </c>
      <c r="U165" s="23">
        <f t="shared" si="56"/>
        <v>3.984366176470589</v>
      </c>
      <c r="V165" s="23">
        <f t="shared" si="57"/>
        <v>0.2749212661764706</v>
      </c>
      <c r="W165" s="23">
        <f t="shared" si="58"/>
        <v>4.259287442647059</v>
      </c>
      <c r="X165" s="23">
        <f t="shared" si="59"/>
        <v>1.4481577305000002</v>
      </c>
      <c r="Y165" s="23">
        <f t="shared" si="60"/>
        <v>4.506326114320588</v>
      </c>
      <c r="Z165" s="23">
        <f t="shared" si="61"/>
        <v>10.213771287467647</v>
      </c>
      <c r="AA165" s="23">
        <f t="shared" si="62"/>
        <v>3.0641313862402946</v>
      </c>
      <c r="AF165">
        <v>168.3</v>
      </c>
      <c r="AG165">
        <v>1.1</v>
      </c>
    </row>
    <row r="166" spans="1:33" ht="94.5">
      <c r="A166" s="23" t="s">
        <v>310</v>
      </c>
      <c r="B166" s="30" t="s">
        <v>311</v>
      </c>
      <c r="C166" s="28">
        <v>31</v>
      </c>
      <c r="D166" s="34">
        <v>3</v>
      </c>
      <c r="E166" s="28">
        <v>1.35</v>
      </c>
      <c r="F166" s="28">
        <f t="shared" si="44"/>
        <v>41.85</v>
      </c>
      <c r="G166" s="18">
        <v>168.3</v>
      </c>
      <c r="H166" s="23">
        <f t="shared" si="45"/>
        <v>0.24866310160427807</v>
      </c>
      <c r="I166" s="23">
        <v>1.6</v>
      </c>
      <c r="J166" s="23">
        <f t="shared" si="46"/>
        <v>0.39786096256684494</v>
      </c>
      <c r="K166" s="18">
        <f t="shared" si="47"/>
        <v>1.1</v>
      </c>
      <c r="L166" s="23">
        <f t="shared" si="48"/>
        <v>0.4376470588235295</v>
      </c>
      <c r="M166" s="23">
        <f t="shared" si="49"/>
        <v>1.3129411764705885</v>
      </c>
      <c r="N166" s="23">
        <f t="shared" si="50"/>
        <v>0.21882352941176475</v>
      </c>
      <c r="O166" s="23">
        <f t="shared" si="51"/>
        <v>1.9694117647058829</v>
      </c>
      <c r="P166" s="23">
        <f t="shared" si="64"/>
        <v>0.3544941176470589</v>
      </c>
      <c r="Q166" s="23">
        <f t="shared" si="52"/>
        <v>0.8862352941176473</v>
      </c>
      <c r="R166" s="23">
        <f t="shared" si="53"/>
        <v>0.05908235294117649</v>
      </c>
      <c r="S166" s="31">
        <f t="shared" si="54"/>
        <v>3.2692235294117653</v>
      </c>
      <c r="T166" s="31">
        <f t="shared" si="55"/>
        <v>0.9807670588235295</v>
      </c>
      <c r="U166" s="23">
        <f t="shared" si="56"/>
        <v>4.249990588235295</v>
      </c>
      <c r="V166" s="23">
        <f t="shared" si="57"/>
        <v>0.29324935058823537</v>
      </c>
      <c r="W166" s="23">
        <f t="shared" si="58"/>
        <v>4.54323993882353</v>
      </c>
      <c r="X166" s="23">
        <f t="shared" si="59"/>
        <v>1.5447015792000003</v>
      </c>
      <c r="Y166" s="23">
        <f t="shared" si="60"/>
        <v>4.806747855275294</v>
      </c>
      <c r="Z166" s="23">
        <f t="shared" si="61"/>
        <v>10.894689373298824</v>
      </c>
      <c r="AA166" s="23">
        <f t="shared" si="62"/>
        <v>3.268406811989647</v>
      </c>
      <c r="AF166">
        <v>168.3</v>
      </c>
      <c r="AG166">
        <v>1.1</v>
      </c>
    </row>
    <row r="167" spans="1:33" ht="78.75">
      <c r="A167" s="23" t="s">
        <v>312</v>
      </c>
      <c r="B167" s="30" t="s">
        <v>313</v>
      </c>
      <c r="C167" s="28">
        <v>31</v>
      </c>
      <c r="D167" s="34">
        <v>3</v>
      </c>
      <c r="E167" s="28">
        <v>1.35</v>
      </c>
      <c r="F167" s="28">
        <f t="shared" si="44"/>
        <v>41.85</v>
      </c>
      <c r="G167" s="18">
        <v>168.3</v>
      </c>
      <c r="H167" s="23">
        <f t="shared" si="45"/>
        <v>0.24866310160427807</v>
      </c>
      <c r="I167" s="23">
        <v>1.1</v>
      </c>
      <c r="J167" s="23">
        <f t="shared" si="46"/>
        <v>0.2735294117647059</v>
      </c>
      <c r="K167" s="18">
        <f t="shared" si="47"/>
        <v>1.1</v>
      </c>
      <c r="L167" s="23">
        <f t="shared" si="48"/>
        <v>0.30088235294117655</v>
      </c>
      <c r="M167" s="23">
        <f t="shared" si="49"/>
        <v>0.9026470588235297</v>
      </c>
      <c r="N167" s="23">
        <f t="shared" si="50"/>
        <v>0.15044117647058827</v>
      </c>
      <c r="O167" s="23">
        <f t="shared" si="51"/>
        <v>1.3539705882352946</v>
      </c>
      <c r="P167" s="23">
        <f t="shared" si="64"/>
        <v>0.24371470588235306</v>
      </c>
      <c r="Q167" s="23">
        <f t="shared" si="52"/>
        <v>0.6092867647058826</v>
      </c>
      <c r="R167" s="23">
        <f t="shared" si="53"/>
        <v>0.04061911764705884</v>
      </c>
      <c r="S167" s="31">
        <f t="shared" si="54"/>
        <v>2.247591176470589</v>
      </c>
      <c r="T167" s="31">
        <f t="shared" si="55"/>
        <v>0.6742773529411766</v>
      </c>
      <c r="U167" s="23">
        <f t="shared" si="56"/>
        <v>2.921868529411766</v>
      </c>
      <c r="V167" s="23">
        <f t="shared" si="57"/>
        <v>0.20160892852941184</v>
      </c>
      <c r="W167" s="23">
        <f t="shared" si="58"/>
        <v>3.1234774579411777</v>
      </c>
      <c r="X167" s="23">
        <f t="shared" si="59"/>
        <v>1.0619823357000004</v>
      </c>
      <c r="Y167" s="23">
        <f t="shared" si="60"/>
        <v>3.3046391505017656</v>
      </c>
      <c r="Z167" s="23">
        <f t="shared" si="61"/>
        <v>7.490098944142944</v>
      </c>
      <c r="AA167" s="23">
        <f t="shared" si="62"/>
        <v>2.247029683242883</v>
      </c>
      <c r="AF167">
        <v>168.3</v>
      </c>
      <c r="AG167">
        <v>1.1</v>
      </c>
    </row>
    <row r="168" spans="1:33" ht="30.75" customHeight="1">
      <c r="A168" s="23" t="s">
        <v>314</v>
      </c>
      <c r="B168" s="30" t="s">
        <v>318</v>
      </c>
      <c r="C168" s="28">
        <v>31</v>
      </c>
      <c r="D168" s="34">
        <v>3</v>
      </c>
      <c r="E168" s="28">
        <v>1.35</v>
      </c>
      <c r="F168" s="28">
        <f t="shared" si="44"/>
        <v>41.85</v>
      </c>
      <c r="G168" s="18">
        <v>168.3</v>
      </c>
      <c r="H168" s="23">
        <f t="shared" si="45"/>
        <v>0.24866310160427807</v>
      </c>
      <c r="I168" s="23">
        <v>0.37</v>
      </c>
      <c r="J168" s="23">
        <f t="shared" si="46"/>
        <v>0.09200534759358288</v>
      </c>
      <c r="K168" s="18">
        <f t="shared" si="47"/>
        <v>1.1</v>
      </c>
      <c r="L168" s="23">
        <f t="shared" si="48"/>
        <v>0.10120588235294117</v>
      </c>
      <c r="M168" s="23">
        <f t="shared" si="49"/>
        <v>0.3036176470588235</v>
      </c>
      <c r="N168" s="23">
        <f t="shared" si="50"/>
        <v>0.050602941176470594</v>
      </c>
      <c r="O168" s="23">
        <f t="shared" si="51"/>
        <v>0.45542647058823527</v>
      </c>
      <c r="P168" s="23">
        <f t="shared" si="64"/>
        <v>0.08197676470588235</v>
      </c>
      <c r="Q168" s="23">
        <f t="shared" si="52"/>
        <v>0.20494191176470586</v>
      </c>
      <c r="R168" s="23">
        <f t="shared" si="53"/>
        <v>0.01366279411764706</v>
      </c>
      <c r="S168" s="31">
        <f t="shared" si="54"/>
        <v>0.7560079411764705</v>
      </c>
      <c r="T168" s="31">
        <f t="shared" si="55"/>
        <v>0.22680238235294115</v>
      </c>
      <c r="U168" s="23">
        <f t="shared" si="56"/>
        <v>0.9828103235294117</v>
      </c>
      <c r="V168" s="23">
        <f t="shared" si="57"/>
        <v>0.0678139123235294</v>
      </c>
      <c r="W168" s="23">
        <f t="shared" si="58"/>
        <v>1.0506242358529412</v>
      </c>
      <c r="X168" s="23">
        <f t="shared" si="59"/>
        <v>0.35721224019</v>
      </c>
      <c r="Y168" s="23">
        <f t="shared" si="60"/>
        <v>1.1115604415324116</v>
      </c>
      <c r="Z168" s="23">
        <f t="shared" si="61"/>
        <v>2.519396917575353</v>
      </c>
      <c r="AA168" s="23">
        <f t="shared" si="62"/>
        <v>0.755819075272606</v>
      </c>
      <c r="AF168">
        <v>168.3</v>
      </c>
      <c r="AG168">
        <v>1.1</v>
      </c>
    </row>
    <row r="169" spans="1:33" ht="30" customHeight="1">
      <c r="A169" s="23" t="s">
        <v>315</v>
      </c>
      <c r="B169" s="30" t="s">
        <v>317</v>
      </c>
      <c r="C169" s="28">
        <v>31</v>
      </c>
      <c r="D169" s="34">
        <v>3</v>
      </c>
      <c r="E169" s="28">
        <v>1.35</v>
      </c>
      <c r="F169" s="28">
        <f t="shared" si="44"/>
        <v>41.85</v>
      </c>
      <c r="G169" s="18">
        <v>168.3</v>
      </c>
      <c r="H169" s="23">
        <f t="shared" si="45"/>
        <v>0.24866310160427807</v>
      </c>
      <c r="I169" s="23">
        <v>0.53</v>
      </c>
      <c r="J169" s="23">
        <f t="shared" si="46"/>
        <v>0.1317914438502674</v>
      </c>
      <c r="K169" s="18">
        <f t="shared" si="47"/>
        <v>1.1</v>
      </c>
      <c r="L169" s="23">
        <f t="shared" si="48"/>
        <v>0.14497058823529416</v>
      </c>
      <c r="M169" s="23">
        <f t="shared" si="49"/>
        <v>0.4349117647058825</v>
      </c>
      <c r="N169" s="23">
        <f t="shared" si="50"/>
        <v>0.07248529411764708</v>
      </c>
      <c r="O169" s="23">
        <f t="shared" si="51"/>
        <v>0.6523676470588238</v>
      </c>
      <c r="P169" s="23">
        <f t="shared" si="64"/>
        <v>0.11742617647058828</v>
      </c>
      <c r="Q169" s="23">
        <f t="shared" si="52"/>
        <v>0.2935654411764707</v>
      </c>
      <c r="R169" s="23">
        <f t="shared" si="53"/>
        <v>0.019571029411764713</v>
      </c>
      <c r="S169" s="31">
        <f t="shared" si="54"/>
        <v>1.0829302941176475</v>
      </c>
      <c r="T169" s="31">
        <f t="shared" si="55"/>
        <v>0.3248790882352942</v>
      </c>
      <c r="U169" s="23">
        <f t="shared" si="56"/>
        <v>1.4078093823529416</v>
      </c>
      <c r="V169" s="23">
        <f t="shared" si="57"/>
        <v>0.09713884738235297</v>
      </c>
      <c r="W169" s="23">
        <f t="shared" si="58"/>
        <v>1.5049482297352945</v>
      </c>
      <c r="X169" s="23">
        <f t="shared" si="59"/>
        <v>0.5116823981100002</v>
      </c>
      <c r="Y169" s="23">
        <f t="shared" si="60"/>
        <v>1.5922352270599416</v>
      </c>
      <c r="Z169" s="23">
        <f t="shared" si="61"/>
        <v>3.608865854905236</v>
      </c>
      <c r="AA169" s="23">
        <f t="shared" si="62"/>
        <v>1.082659756471571</v>
      </c>
      <c r="AF169">
        <v>168.3</v>
      </c>
      <c r="AG169">
        <v>1.1</v>
      </c>
    </row>
    <row r="170" spans="1:33" ht="18.75" customHeight="1">
      <c r="A170" s="23" t="s">
        <v>319</v>
      </c>
      <c r="B170" s="30" t="s">
        <v>316</v>
      </c>
      <c r="C170" s="28">
        <v>31</v>
      </c>
      <c r="D170" s="34">
        <v>3</v>
      </c>
      <c r="E170" s="28">
        <v>1.35</v>
      </c>
      <c r="F170" s="28">
        <f t="shared" si="44"/>
        <v>41.85</v>
      </c>
      <c r="G170" s="18">
        <v>168.3</v>
      </c>
      <c r="H170" s="23">
        <f t="shared" si="45"/>
        <v>0.24866310160427807</v>
      </c>
      <c r="I170" s="23">
        <v>0.33</v>
      </c>
      <c r="J170" s="23">
        <f t="shared" si="46"/>
        <v>0.08205882352941177</v>
      </c>
      <c r="K170" s="18">
        <f t="shared" si="47"/>
        <v>1.1</v>
      </c>
      <c r="L170" s="23">
        <f t="shared" si="48"/>
        <v>0.09026470588235296</v>
      </c>
      <c r="M170" s="23">
        <f t="shared" si="49"/>
        <v>0.2707941176470589</v>
      </c>
      <c r="N170" s="23">
        <f t="shared" si="50"/>
        <v>0.04513235294117648</v>
      </c>
      <c r="O170" s="23">
        <f t="shared" si="51"/>
        <v>0.40619117647058833</v>
      </c>
      <c r="P170" s="23">
        <f t="shared" si="64"/>
        <v>0.0731144117647059</v>
      </c>
      <c r="Q170" s="23">
        <f t="shared" si="52"/>
        <v>0.18278602941176478</v>
      </c>
      <c r="R170" s="23">
        <f t="shared" si="53"/>
        <v>0.01218573529411765</v>
      </c>
      <c r="S170" s="31">
        <f t="shared" si="54"/>
        <v>0.6742773529411767</v>
      </c>
      <c r="T170" s="31">
        <f t="shared" si="55"/>
        <v>0.20228320588235302</v>
      </c>
      <c r="U170" s="23">
        <f t="shared" si="56"/>
        <v>0.8765605588235298</v>
      </c>
      <c r="V170" s="23">
        <f t="shared" si="57"/>
        <v>0.06048267855882356</v>
      </c>
      <c r="W170" s="23">
        <f t="shared" si="58"/>
        <v>0.9370432373823534</v>
      </c>
      <c r="X170" s="23">
        <f t="shared" si="59"/>
        <v>0.3185947007100001</v>
      </c>
      <c r="Y170" s="23">
        <f t="shared" si="60"/>
        <v>0.9913917451505299</v>
      </c>
      <c r="Z170" s="23">
        <f t="shared" si="61"/>
        <v>2.247029683242883</v>
      </c>
      <c r="AA170" s="23">
        <f t="shared" si="62"/>
        <v>0.6741089049728649</v>
      </c>
      <c r="AF170">
        <v>168.3</v>
      </c>
      <c r="AG170">
        <v>1.1</v>
      </c>
    </row>
    <row r="171" spans="1:33" ht="94.5">
      <c r="A171" s="23" t="s">
        <v>320</v>
      </c>
      <c r="B171" s="30" t="s">
        <v>321</v>
      </c>
      <c r="C171" s="28">
        <v>31</v>
      </c>
      <c r="D171" s="34">
        <v>4</v>
      </c>
      <c r="E171" s="28">
        <v>1.57</v>
      </c>
      <c r="F171" s="28">
        <f t="shared" si="44"/>
        <v>48.67</v>
      </c>
      <c r="G171" s="18">
        <v>168.3</v>
      </c>
      <c r="H171" s="23">
        <f t="shared" si="45"/>
        <v>0.28918597742127156</v>
      </c>
      <c r="I171" s="23">
        <v>2.63</v>
      </c>
      <c r="J171" s="23">
        <f t="shared" si="46"/>
        <v>0.7605591206179442</v>
      </c>
      <c r="K171" s="18">
        <f t="shared" si="47"/>
        <v>1.1</v>
      </c>
      <c r="L171" s="23">
        <f t="shared" si="48"/>
        <v>0.8366150326797387</v>
      </c>
      <c r="M171" s="23">
        <f t="shared" si="49"/>
        <v>2.509845098039216</v>
      </c>
      <c r="N171" s="23">
        <f t="shared" si="50"/>
        <v>0.41830751633986935</v>
      </c>
      <c r="O171" s="23">
        <f t="shared" si="51"/>
        <v>3.7647676470588243</v>
      </c>
      <c r="P171" s="23">
        <f aca="true" t="shared" si="65" ref="P171:P200">O171*22/100</f>
        <v>0.8282488823529414</v>
      </c>
      <c r="Q171" s="23">
        <f t="shared" si="52"/>
        <v>1.694145441176471</v>
      </c>
      <c r="R171" s="23">
        <f t="shared" si="53"/>
        <v>0.11294302941176472</v>
      </c>
      <c r="S171" s="31">
        <f t="shared" si="54"/>
        <v>6.400105000000002</v>
      </c>
      <c r="T171" s="31">
        <f t="shared" si="55"/>
        <v>1.9200315000000006</v>
      </c>
      <c r="U171" s="23">
        <f t="shared" si="56"/>
        <v>8.320136500000002</v>
      </c>
      <c r="V171" s="23">
        <f t="shared" si="57"/>
        <v>0.5740894185000002</v>
      </c>
      <c r="W171" s="23">
        <f t="shared" si="58"/>
        <v>8.894225918500002</v>
      </c>
      <c r="X171" s="23">
        <f t="shared" si="59"/>
        <v>3.0240368122900008</v>
      </c>
      <c r="Y171" s="23">
        <f t="shared" si="60"/>
        <v>9.410091021773002</v>
      </c>
      <c r="Z171" s="23">
        <f t="shared" si="61"/>
        <v>21.328353752563004</v>
      </c>
      <c r="AA171" s="23">
        <f t="shared" si="62"/>
        <v>6.398506125768901</v>
      </c>
      <c r="AF171">
        <v>168.3</v>
      </c>
      <c r="AG171">
        <v>1.1</v>
      </c>
    </row>
    <row r="172" spans="1:33" ht="30" customHeight="1">
      <c r="A172" s="23" t="s">
        <v>322</v>
      </c>
      <c r="B172" s="30" t="s">
        <v>380</v>
      </c>
      <c r="C172" s="28">
        <v>31</v>
      </c>
      <c r="D172" s="34">
        <v>4</v>
      </c>
      <c r="E172" s="28">
        <v>1.57</v>
      </c>
      <c r="F172" s="28">
        <f t="shared" si="44"/>
        <v>48.67</v>
      </c>
      <c r="G172" s="18">
        <v>168.3</v>
      </c>
      <c r="H172" s="23">
        <f t="shared" si="45"/>
        <v>0.28918597742127156</v>
      </c>
      <c r="I172" s="23">
        <v>2.85</v>
      </c>
      <c r="J172" s="23">
        <f t="shared" si="46"/>
        <v>0.8241800356506239</v>
      </c>
      <c r="K172" s="18">
        <f t="shared" si="47"/>
        <v>1.1</v>
      </c>
      <c r="L172" s="23">
        <f t="shared" si="48"/>
        <v>0.9065980392156864</v>
      </c>
      <c r="M172" s="23">
        <f t="shared" si="49"/>
        <v>2.719794117647059</v>
      </c>
      <c r="N172" s="23">
        <f t="shared" si="50"/>
        <v>0.4532990196078432</v>
      </c>
      <c r="O172" s="23">
        <f t="shared" si="51"/>
        <v>4.079691176470589</v>
      </c>
      <c r="P172" s="23">
        <f t="shared" si="65"/>
        <v>0.8975320588235296</v>
      </c>
      <c r="Q172" s="23">
        <f t="shared" si="52"/>
        <v>1.835861029411765</v>
      </c>
      <c r="R172" s="23">
        <f t="shared" si="53"/>
        <v>0.12239073529411765</v>
      </c>
      <c r="S172" s="31">
        <f t="shared" si="54"/>
        <v>6.935475000000001</v>
      </c>
      <c r="T172" s="31">
        <f t="shared" si="55"/>
        <v>2.0806425000000006</v>
      </c>
      <c r="U172" s="23">
        <f t="shared" si="56"/>
        <v>9.016117500000002</v>
      </c>
      <c r="V172" s="23">
        <f t="shared" si="57"/>
        <v>0.6221121075000001</v>
      </c>
      <c r="W172" s="23">
        <f t="shared" si="58"/>
        <v>9.638229607500001</v>
      </c>
      <c r="X172" s="23">
        <f t="shared" si="59"/>
        <v>3.2769980665500005</v>
      </c>
      <c r="Y172" s="23">
        <f t="shared" si="60"/>
        <v>10.197246924735001</v>
      </c>
      <c r="Z172" s="23">
        <f t="shared" si="61"/>
        <v>23.112474598785003</v>
      </c>
      <c r="AA172" s="23">
        <f t="shared" si="62"/>
        <v>6.9337423796355</v>
      </c>
      <c r="AF172">
        <v>168.3</v>
      </c>
      <c r="AG172">
        <v>1.1</v>
      </c>
    </row>
    <row r="173" spans="1:33" ht="27.75" customHeight="1">
      <c r="A173" s="23" t="s">
        <v>323</v>
      </c>
      <c r="B173" s="30" t="s">
        <v>324</v>
      </c>
      <c r="C173" s="28">
        <v>31</v>
      </c>
      <c r="D173" s="34">
        <v>4</v>
      </c>
      <c r="E173" s="28">
        <v>1.57</v>
      </c>
      <c r="F173" s="28">
        <f t="shared" si="44"/>
        <v>48.67</v>
      </c>
      <c r="G173" s="18">
        <v>168.3</v>
      </c>
      <c r="H173" s="23">
        <f t="shared" si="45"/>
        <v>0.28918597742127156</v>
      </c>
      <c r="I173" s="23">
        <v>0.29</v>
      </c>
      <c r="J173" s="23">
        <f t="shared" si="46"/>
        <v>0.08386393345216875</v>
      </c>
      <c r="K173" s="18">
        <f t="shared" si="47"/>
        <v>1.1</v>
      </c>
      <c r="L173" s="23">
        <f t="shared" si="48"/>
        <v>0.09225032679738564</v>
      </c>
      <c r="M173" s="23">
        <f t="shared" si="49"/>
        <v>0.2767509803921569</v>
      </c>
      <c r="N173" s="23">
        <f t="shared" si="50"/>
        <v>0.04612516339869281</v>
      </c>
      <c r="O173" s="23">
        <f t="shared" si="51"/>
        <v>0.4151264705882354</v>
      </c>
      <c r="P173" s="23">
        <f t="shared" si="65"/>
        <v>0.09132782352941177</v>
      </c>
      <c r="Q173" s="23">
        <f t="shared" si="52"/>
        <v>0.18680691176470593</v>
      </c>
      <c r="R173" s="23">
        <f t="shared" si="53"/>
        <v>0.012453794117647061</v>
      </c>
      <c r="S173" s="31">
        <f t="shared" si="54"/>
        <v>0.7057150000000001</v>
      </c>
      <c r="T173" s="31">
        <f t="shared" si="55"/>
        <v>0.21171450000000003</v>
      </c>
      <c r="U173" s="23">
        <f t="shared" si="56"/>
        <v>0.9174295000000001</v>
      </c>
      <c r="V173" s="23">
        <f t="shared" si="57"/>
        <v>0.06330263550000001</v>
      </c>
      <c r="W173" s="23">
        <f t="shared" si="58"/>
        <v>0.9807321355000002</v>
      </c>
      <c r="X173" s="23">
        <f t="shared" si="59"/>
        <v>0.33344892607000004</v>
      </c>
      <c r="Y173" s="23">
        <f t="shared" si="60"/>
        <v>1.0376145993590002</v>
      </c>
      <c r="Z173" s="23">
        <f t="shared" si="61"/>
        <v>2.3517956609290005</v>
      </c>
      <c r="AA173" s="23">
        <f t="shared" si="62"/>
        <v>0.7055386982787002</v>
      </c>
      <c r="AF173">
        <v>168.3</v>
      </c>
      <c r="AG173">
        <v>1.1</v>
      </c>
    </row>
    <row r="174" spans="1:33" ht="30.75" customHeight="1">
      <c r="A174" s="23"/>
      <c r="B174" s="30" t="s">
        <v>325</v>
      </c>
      <c r="C174" s="28">
        <v>31</v>
      </c>
      <c r="D174" s="34">
        <v>4</v>
      </c>
      <c r="E174" s="28">
        <v>1.57</v>
      </c>
      <c r="F174" s="28">
        <f t="shared" si="44"/>
        <v>48.67</v>
      </c>
      <c r="G174" s="18">
        <v>168.3</v>
      </c>
      <c r="H174" s="23">
        <f t="shared" si="45"/>
        <v>0.28918597742127156</v>
      </c>
      <c r="I174" s="23">
        <v>0.12</v>
      </c>
      <c r="J174" s="23">
        <f t="shared" si="46"/>
        <v>0.034702317290552585</v>
      </c>
      <c r="K174" s="18">
        <f t="shared" si="47"/>
        <v>1.1</v>
      </c>
      <c r="L174" s="23">
        <f t="shared" si="48"/>
        <v>0.03817254901960785</v>
      </c>
      <c r="M174" s="23">
        <f t="shared" si="49"/>
        <v>0.11451764705882354</v>
      </c>
      <c r="N174" s="23">
        <f t="shared" si="50"/>
        <v>0.019086274509803925</v>
      </c>
      <c r="O174" s="23">
        <f t="shared" si="51"/>
        <v>0.1717764705882353</v>
      </c>
      <c r="P174" s="23">
        <f t="shared" si="65"/>
        <v>0.037790823529411766</v>
      </c>
      <c r="Q174" s="23">
        <f t="shared" si="52"/>
        <v>0.07729941176470588</v>
      </c>
      <c r="R174" s="23">
        <f t="shared" si="53"/>
        <v>0.005153294117647059</v>
      </c>
      <c r="S174" s="31">
        <f t="shared" si="54"/>
        <v>0.29202</v>
      </c>
      <c r="T174" s="31">
        <f t="shared" si="55"/>
        <v>0.087606</v>
      </c>
      <c r="U174" s="23">
        <f t="shared" si="56"/>
        <v>0.379626</v>
      </c>
      <c r="V174" s="23">
        <f t="shared" si="57"/>
        <v>0.026194194000000004</v>
      </c>
      <c r="W174" s="23">
        <f t="shared" si="58"/>
        <v>0.405820194</v>
      </c>
      <c r="X174" s="23">
        <f t="shared" si="59"/>
        <v>0.13797886596</v>
      </c>
      <c r="Y174" s="23">
        <f t="shared" si="60"/>
        <v>0.429357765252</v>
      </c>
      <c r="Z174" s="23">
        <f t="shared" si="61"/>
        <v>0.973156825212</v>
      </c>
      <c r="AA174" s="23">
        <f t="shared" si="62"/>
        <v>0.2919470475636</v>
      </c>
      <c r="AF174">
        <v>168.3</v>
      </c>
      <c r="AG174">
        <v>1.1</v>
      </c>
    </row>
    <row r="175" spans="1:33" ht="47.25">
      <c r="A175" s="23" t="s">
        <v>326</v>
      </c>
      <c r="B175" s="30" t="s">
        <v>327</v>
      </c>
      <c r="C175" s="28">
        <v>31</v>
      </c>
      <c r="D175" s="34">
        <v>4</v>
      </c>
      <c r="E175" s="28">
        <v>1.57</v>
      </c>
      <c r="F175" s="28">
        <f t="shared" si="44"/>
        <v>48.67</v>
      </c>
      <c r="G175" s="18">
        <v>168.3</v>
      </c>
      <c r="H175" s="23">
        <f t="shared" si="45"/>
        <v>0.28918597742127156</v>
      </c>
      <c r="I175" s="23">
        <v>0.25</v>
      </c>
      <c r="J175" s="23">
        <f t="shared" si="46"/>
        <v>0.07229649435531789</v>
      </c>
      <c r="K175" s="18">
        <f t="shared" si="47"/>
        <v>1.1</v>
      </c>
      <c r="L175" s="23">
        <f t="shared" si="48"/>
        <v>0.07952614379084968</v>
      </c>
      <c r="M175" s="23">
        <f t="shared" si="49"/>
        <v>0.23857843137254908</v>
      </c>
      <c r="N175" s="23">
        <f t="shared" si="50"/>
        <v>0.03976307189542484</v>
      </c>
      <c r="O175" s="23">
        <f t="shared" si="51"/>
        <v>0.35786764705882357</v>
      </c>
      <c r="P175" s="23">
        <f t="shared" si="65"/>
        <v>0.07873088235294118</v>
      </c>
      <c r="Q175" s="23">
        <f t="shared" si="52"/>
        <v>0.1610404411764706</v>
      </c>
      <c r="R175" s="23">
        <f t="shared" si="53"/>
        <v>0.010736029411764707</v>
      </c>
      <c r="S175" s="31">
        <f t="shared" si="54"/>
        <v>0.608375</v>
      </c>
      <c r="T175" s="31">
        <f t="shared" si="55"/>
        <v>0.1825125</v>
      </c>
      <c r="U175" s="23">
        <f t="shared" si="56"/>
        <v>0.7908875</v>
      </c>
      <c r="V175" s="23">
        <f t="shared" si="57"/>
        <v>0.0545712375</v>
      </c>
      <c r="W175" s="23">
        <f t="shared" si="58"/>
        <v>0.8454587375</v>
      </c>
      <c r="X175" s="23">
        <f t="shared" si="59"/>
        <v>0.28745597075</v>
      </c>
      <c r="Y175" s="23">
        <f t="shared" si="60"/>
        <v>0.894495344275</v>
      </c>
      <c r="Z175" s="23">
        <f t="shared" si="61"/>
        <v>2.027410052525</v>
      </c>
      <c r="AA175" s="23">
        <f t="shared" si="62"/>
        <v>0.6082230157575</v>
      </c>
      <c r="AF175">
        <v>168.3</v>
      </c>
      <c r="AG175">
        <v>1.1</v>
      </c>
    </row>
    <row r="176" spans="1:33" ht="47.25">
      <c r="A176" s="23" t="s">
        <v>328</v>
      </c>
      <c r="B176" s="30" t="s">
        <v>329</v>
      </c>
      <c r="C176" s="28">
        <v>31</v>
      </c>
      <c r="D176" s="34">
        <v>3</v>
      </c>
      <c r="E176" s="28">
        <v>1.35</v>
      </c>
      <c r="F176" s="28">
        <f t="shared" si="44"/>
        <v>41.85</v>
      </c>
      <c r="G176" s="18">
        <v>168.3</v>
      </c>
      <c r="H176" s="23">
        <f t="shared" si="45"/>
        <v>0.24866310160427807</v>
      </c>
      <c r="I176" s="23">
        <v>0.08</v>
      </c>
      <c r="J176" s="23">
        <f t="shared" si="46"/>
        <v>0.019893048128342247</v>
      </c>
      <c r="K176" s="18">
        <f t="shared" si="47"/>
        <v>1.1</v>
      </c>
      <c r="L176" s="23">
        <f t="shared" si="48"/>
        <v>0.021882352941176474</v>
      </c>
      <c r="M176" s="23">
        <f t="shared" si="49"/>
        <v>0.06564705882352943</v>
      </c>
      <c r="N176" s="23">
        <f t="shared" si="50"/>
        <v>0.010941176470588237</v>
      </c>
      <c r="O176" s="23">
        <f t="shared" si="51"/>
        <v>0.09847058823529414</v>
      </c>
      <c r="P176" s="23">
        <f>O176*18/100</f>
        <v>0.017724705882352945</v>
      </c>
      <c r="Q176" s="23">
        <f t="shared" si="52"/>
        <v>0.04431176470588236</v>
      </c>
      <c r="R176" s="23">
        <f t="shared" si="53"/>
        <v>0.002954117647058824</v>
      </c>
      <c r="S176" s="31">
        <f t="shared" si="54"/>
        <v>0.16346117647058828</v>
      </c>
      <c r="T176" s="31">
        <f t="shared" si="55"/>
        <v>0.049038352941176484</v>
      </c>
      <c r="U176" s="23">
        <f t="shared" si="56"/>
        <v>0.21249952941176475</v>
      </c>
      <c r="V176" s="23">
        <f t="shared" si="57"/>
        <v>0.01466246752941177</v>
      </c>
      <c r="W176" s="23">
        <f t="shared" si="58"/>
        <v>0.22716199694117653</v>
      </c>
      <c r="X176" s="23">
        <f t="shared" si="59"/>
        <v>0.07723507896000002</v>
      </c>
      <c r="Y176" s="23">
        <f t="shared" si="60"/>
        <v>0.24033739276376476</v>
      </c>
      <c r="Z176" s="23">
        <f t="shared" si="61"/>
        <v>0.5447344686649414</v>
      </c>
      <c r="AA176" s="23">
        <f t="shared" si="62"/>
        <v>0.1634203405994824</v>
      </c>
      <c r="AF176">
        <v>168.3</v>
      </c>
      <c r="AG176">
        <v>1.1</v>
      </c>
    </row>
    <row r="177" spans="1:33" ht="78.75">
      <c r="A177" s="23" t="s">
        <v>330</v>
      </c>
      <c r="B177" s="30" t="s">
        <v>331</v>
      </c>
      <c r="C177" s="28">
        <v>31</v>
      </c>
      <c r="D177" s="34">
        <v>3</v>
      </c>
      <c r="E177" s="28">
        <v>1.35</v>
      </c>
      <c r="F177" s="28">
        <f t="shared" si="44"/>
        <v>41.85</v>
      </c>
      <c r="G177" s="18">
        <v>168.3</v>
      </c>
      <c r="H177" s="23">
        <f t="shared" si="45"/>
        <v>0.24866310160427807</v>
      </c>
      <c r="I177" s="23">
        <v>0.24</v>
      </c>
      <c r="J177" s="23">
        <f t="shared" si="46"/>
        <v>0.059679144385026736</v>
      </c>
      <c r="K177" s="18">
        <f t="shared" si="47"/>
        <v>1.1</v>
      </c>
      <c r="L177" s="23">
        <f t="shared" si="48"/>
        <v>0.06564705882352942</v>
      </c>
      <c r="M177" s="23">
        <f t="shared" si="49"/>
        <v>0.19694117647058826</v>
      </c>
      <c r="N177" s="23">
        <f t="shared" si="50"/>
        <v>0.03282352941176471</v>
      </c>
      <c r="O177" s="23">
        <f t="shared" si="51"/>
        <v>0.2954117647058824</v>
      </c>
      <c r="P177" s="23">
        <f>O177*18/100</f>
        <v>0.05317411764705882</v>
      </c>
      <c r="Q177" s="23">
        <f t="shared" si="52"/>
        <v>0.13293529411764707</v>
      </c>
      <c r="R177" s="23">
        <f t="shared" si="53"/>
        <v>0.00886235294117647</v>
      </c>
      <c r="S177" s="31">
        <f t="shared" si="54"/>
        <v>0.4903835294117647</v>
      </c>
      <c r="T177" s="31">
        <f t="shared" si="55"/>
        <v>0.1471150588235294</v>
      </c>
      <c r="U177" s="23">
        <f t="shared" si="56"/>
        <v>0.6374985882352942</v>
      </c>
      <c r="V177" s="23">
        <f t="shared" si="57"/>
        <v>0.043987402588235296</v>
      </c>
      <c r="W177" s="23">
        <f t="shared" si="58"/>
        <v>0.6814859908235295</v>
      </c>
      <c r="X177" s="23">
        <f t="shared" si="59"/>
        <v>0.23170523688000003</v>
      </c>
      <c r="Y177" s="23">
        <f t="shared" si="60"/>
        <v>0.7210121782912942</v>
      </c>
      <c r="Z177" s="23">
        <f t="shared" si="61"/>
        <v>1.6342034059948236</v>
      </c>
      <c r="AA177" s="23">
        <f t="shared" si="62"/>
        <v>0.49026102179844705</v>
      </c>
      <c r="AF177">
        <v>168.3</v>
      </c>
      <c r="AG177">
        <v>1.1</v>
      </c>
    </row>
    <row r="178" spans="1:32" ht="24.75" customHeight="1">
      <c r="A178" s="53" t="s">
        <v>332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F178">
        <v>168.3</v>
      </c>
    </row>
    <row r="179" spans="1:33" ht="94.5">
      <c r="A179" s="23" t="s">
        <v>335</v>
      </c>
      <c r="B179" s="30" t="s">
        <v>333</v>
      </c>
      <c r="C179" s="28">
        <v>31</v>
      </c>
      <c r="D179" s="34">
        <v>4</v>
      </c>
      <c r="E179" s="28">
        <v>1.57</v>
      </c>
      <c r="F179" s="28">
        <f t="shared" si="44"/>
        <v>48.67</v>
      </c>
      <c r="G179" s="18">
        <v>168.3</v>
      </c>
      <c r="H179" s="23">
        <f t="shared" si="45"/>
        <v>0.28918597742127156</v>
      </c>
      <c r="I179" s="23">
        <v>1.15</v>
      </c>
      <c r="J179" s="23">
        <f t="shared" si="46"/>
        <v>0.33256387403446225</v>
      </c>
      <c r="K179" s="18">
        <f t="shared" si="47"/>
        <v>1.1</v>
      </c>
      <c r="L179" s="23">
        <f t="shared" si="48"/>
        <v>0.3658202614379085</v>
      </c>
      <c r="M179" s="23">
        <f t="shared" si="49"/>
        <v>1.0974607843137256</v>
      </c>
      <c r="N179" s="23">
        <f t="shared" si="50"/>
        <v>0.1829101307189543</v>
      </c>
      <c r="O179" s="23">
        <f t="shared" si="51"/>
        <v>1.6461911764705883</v>
      </c>
      <c r="P179" s="23">
        <f t="shared" si="65"/>
        <v>0.3621620588235295</v>
      </c>
      <c r="Q179" s="23">
        <f t="shared" si="52"/>
        <v>0.7407860294117647</v>
      </c>
      <c r="R179" s="23">
        <f t="shared" si="53"/>
        <v>0.04938573529411765</v>
      </c>
      <c r="S179" s="31">
        <f t="shared" si="54"/>
        <v>2.798525</v>
      </c>
      <c r="T179" s="31">
        <f t="shared" si="55"/>
        <v>0.8395575000000001</v>
      </c>
      <c r="U179" s="23">
        <f t="shared" si="56"/>
        <v>3.6380825000000003</v>
      </c>
      <c r="V179" s="23">
        <f t="shared" si="57"/>
        <v>0.25102769250000007</v>
      </c>
      <c r="W179" s="23">
        <f t="shared" si="58"/>
        <v>3.8891101925000005</v>
      </c>
      <c r="X179" s="23">
        <f t="shared" si="59"/>
        <v>1.3222974654500002</v>
      </c>
      <c r="Y179" s="23">
        <f aca="true" t="shared" si="66" ref="Y179:Y200">W179*105.8/100</f>
        <v>4.114678583665</v>
      </c>
      <c r="Z179" s="23">
        <f aca="true" t="shared" si="67" ref="Z179:Z200">SUM(W179:Y179)</f>
        <v>9.326086241615002</v>
      </c>
      <c r="AA179" s="23">
        <f t="shared" si="62"/>
        <v>2.7978258724845007</v>
      </c>
      <c r="AF179">
        <v>168.3</v>
      </c>
      <c r="AG179">
        <v>1.1</v>
      </c>
    </row>
    <row r="180" spans="1:33" ht="31.5" customHeight="1">
      <c r="A180" s="23" t="s">
        <v>334</v>
      </c>
      <c r="B180" s="30" t="s">
        <v>336</v>
      </c>
      <c r="C180" s="28">
        <v>31</v>
      </c>
      <c r="D180" s="34">
        <v>4</v>
      </c>
      <c r="E180" s="28">
        <v>1.57</v>
      </c>
      <c r="F180" s="28">
        <f t="shared" si="44"/>
        <v>48.67</v>
      </c>
      <c r="G180" s="18">
        <v>168.3</v>
      </c>
      <c r="H180" s="23">
        <f t="shared" si="45"/>
        <v>0.28918597742127156</v>
      </c>
      <c r="I180" s="23">
        <v>1.9</v>
      </c>
      <c r="J180" s="23">
        <f t="shared" si="46"/>
        <v>0.549453357100416</v>
      </c>
      <c r="K180" s="18">
        <f t="shared" si="47"/>
        <v>1.1</v>
      </c>
      <c r="L180" s="23">
        <f t="shared" si="48"/>
        <v>0.6043986928104577</v>
      </c>
      <c r="M180" s="23">
        <f t="shared" si="49"/>
        <v>1.813196078431373</v>
      </c>
      <c r="N180" s="23">
        <f t="shared" si="50"/>
        <v>0.30219934640522883</v>
      </c>
      <c r="O180" s="23">
        <f t="shared" si="51"/>
        <v>2.7197941176470595</v>
      </c>
      <c r="P180" s="23">
        <f t="shared" si="65"/>
        <v>0.5983547058823531</v>
      </c>
      <c r="Q180" s="23">
        <f t="shared" si="52"/>
        <v>1.2239073529411768</v>
      </c>
      <c r="R180" s="23">
        <f t="shared" si="53"/>
        <v>0.08159382352941179</v>
      </c>
      <c r="S180" s="31">
        <f t="shared" si="54"/>
        <v>4.623650000000001</v>
      </c>
      <c r="T180" s="31">
        <f t="shared" si="55"/>
        <v>1.3870950000000004</v>
      </c>
      <c r="U180" s="23">
        <f t="shared" si="56"/>
        <v>6.010745000000002</v>
      </c>
      <c r="V180" s="23">
        <f t="shared" si="57"/>
        <v>0.4147414050000001</v>
      </c>
      <c r="W180" s="23">
        <f t="shared" si="58"/>
        <v>6.425486405000002</v>
      </c>
      <c r="X180" s="23">
        <f t="shared" si="59"/>
        <v>2.1846653777000005</v>
      </c>
      <c r="Y180" s="23">
        <f t="shared" si="66"/>
        <v>6.798164616490002</v>
      </c>
      <c r="Z180" s="23">
        <f t="shared" si="67"/>
        <v>15.408316399190005</v>
      </c>
      <c r="AA180" s="23">
        <f t="shared" si="62"/>
        <v>4.622494919757002</v>
      </c>
      <c r="AF180">
        <v>168.3</v>
      </c>
      <c r="AG180">
        <v>1.1</v>
      </c>
    </row>
    <row r="181" spans="1:33" ht="30.75" customHeight="1">
      <c r="A181" s="23" t="s">
        <v>337</v>
      </c>
      <c r="B181" s="30" t="s">
        <v>338</v>
      </c>
      <c r="C181" s="28">
        <v>31</v>
      </c>
      <c r="D181" s="34">
        <v>3</v>
      </c>
      <c r="E181" s="28">
        <v>1.35</v>
      </c>
      <c r="F181" s="28">
        <f t="shared" si="44"/>
        <v>41.85</v>
      </c>
      <c r="G181" s="18">
        <v>168.3</v>
      </c>
      <c r="H181" s="23">
        <f t="shared" si="45"/>
        <v>0.24866310160427807</v>
      </c>
      <c r="I181" s="23">
        <v>0.17</v>
      </c>
      <c r="J181" s="23">
        <f t="shared" si="46"/>
        <v>0.042272727272727274</v>
      </c>
      <c r="K181" s="18">
        <f t="shared" si="47"/>
        <v>1.1</v>
      </c>
      <c r="L181" s="23">
        <f t="shared" si="48"/>
        <v>0.04650000000000001</v>
      </c>
      <c r="M181" s="23">
        <f t="shared" si="49"/>
        <v>0.13950000000000004</v>
      </c>
      <c r="N181" s="23">
        <f t="shared" si="50"/>
        <v>0.023250000000000003</v>
      </c>
      <c r="O181" s="23">
        <f t="shared" si="51"/>
        <v>0.20925000000000005</v>
      </c>
      <c r="P181" s="23">
        <f>O181*18/100</f>
        <v>0.037665000000000004</v>
      </c>
      <c r="Q181" s="23">
        <f t="shared" si="52"/>
        <v>0.09416250000000001</v>
      </c>
      <c r="R181" s="23">
        <f t="shared" si="53"/>
        <v>0.006277500000000002</v>
      </c>
      <c r="S181" s="31">
        <f t="shared" si="54"/>
        <v>0.347355</v>
      </c>
      <c r="T181" s="31">
        <f t="shared" si="55"/>
        <v>0.10420650000000001</v>
      </c>
      <c r="U181" s="23">
        <f t="shared" si="56"/>
        <v>0.45156150000000006</v>
      </c>
      <c r="V181" s="23">
        <f t="shared" si="57"/>
        <v>0.031157743500000005</v>
      </c>
      <c r="W181" s="23">
        <f t="shared" si="58"/>
        <v>0.48271924350000006</v>
      </c>
      <c r="X181" s="23">
        <f t="shared" si="59"/>
        <v>0.16412454279000002</v>
      </c>
      <c r="Y181" s="23">
        <f t="shared" si="66"/>
        <v>0.510716959623</v>
      </c>
      <c r="Z181" s="23">
        <f t="shared" si="67"/>
        <v>1.157560745913</v>
      </c>
      <c r="AA181" s="23">
        <f t="shared" si="62"/>
        <v>0.3472682237739</v>
      </c>
      <c r="AF181">
        <v>168.3</v>
      </c>
      <c r="AG181">
        <v>1.1</v>
      </c>
    </row>
    <row r="182" spans="1:33" ht="63">
      <c r="A182" s="23" t="s">
        <v>339</v>
      </c>
      <c r="B182" s="30" t="s">
        <v>340</v>
      </c>
      <c r="C182" s="28">
        <v>31</v>
      </c>
      <c r="D182" s="34">
        <v>4</v>
      </c>
      <c r="E182" s="28">
        <v>1.57</v>
      </c>
      <c r="F182" s="28">
        <f t="shared" si="44"/>
        <v>48.67</v>
      </c>
      <c r="G182" s="18">
        <v>168.3</v>
      </c>
      <c r="H182" s="23">
        <f t="shared" si="45"/>
        <v>0.28918597742127156</v>
      </c>
      <c r="I182" s="23">
        <v>0.37</v>
      </c>
      <c r="J182" s="23">
        <f t="shared" si="46"/>
        <v>0.10699881164587048</v>
      </c>
      <c r="K182" s="18">
        <f t="shared" si="47"/>
        <v>1.1</v>
      </c>
      <c r="L182" s="23">
        <f t="shared" si="48"/>
        <v>0.11769869281045754</v>
      </c>
      <c r="M182" s="23">
        <f t="shared" si="49"/>
        <v>0.35309607843137264</v>
      </c>
      <c r="N182" s="23">
        <f t="shared" si="50"/>
        <v>0.05884934640522877</v>
      </c>
      <c r="O182" s="23">
        <f t="shared" si="51"/>
        <v>0.529644117647059</v>
      </c>
      <c r="P182" s="23">
        <f t="shared" si="65"/>
        <v>0.11652170588235297</v>
      </c>
      <c r="Q182" s="23">
        <f t="shared" si="52"/>
        <v>0.23833985294117654</v>
      </c>
      <c r="R182" s="23">
        <f t="shared" si="53"/>
        <v>0.015889323529411768</v>
      </c>
      <c r="S182" s="31">
        <f t="shared" si="54"/>
        <v>0.9003950000000003</v>
      </c>
      <c r="T182" s="31">
        <f t="shared" si="55"/>
        <v>0.2701185000000001</v>
      </c>
      <c r="U182" s="23">
        <f t="shared" si="56"/>
        <v>1.1705135000000004</v>
      </c>
      <c r="V182" s="23">
        <f t="shared" si="57"/>
        <v>0.08076543150000003</v>
      </c>
      <c r="W182" s="23">
        <f t="shared" si="58"/>
        <v>1.2512789315000004</v>
      </c>
      <c r="X182" s="23">
        <f t="shared" si="59"/>
        <v>0.4254348367100001</v>
      </c>
      <c r="Y182" s="23">
        <f t="shared" si="66"/>
        <v>1.3238531095270003</v>
      </c>
      <c r="Z182" s="23">
        <f t="shared" si="67"/>
        <v>3.0005668777370005</v>
      </c>
      <c r="AA182" s="23">
        <f t="shared" si="62"/>
        <v>0.9001700633211002</v>
      </c>
      <c r="AF182">
        <v>168.3</v>
      </c>
      <c r="AG182">
        <v>1.1</v>
      </c>
    </row>
    <row r="183" spans="1:33" ht="32.25" customHeight="1">
      <c r="A183" s="23" t="s">
        <v>341</v>
      </c>
      <c r="B183" s="30" t="s">
        <v>342</v>
      </c>
      <c r="C183" s="28">
        <v>31</v>
      </c>
      <c r="D183" s="34">
        <v>4</v>
      </c>
      <c r="E183" s="28">
        <v>1.57</v>
      </c>
      <c r="F183" s="28">
        <f t="shared" si="44"/>
        <v>48.67</v>
      </c>
      <c r="G183" s="18">
        <v>168.3</v>
      </c>
      <c r="H183" s="23">
        <f t="shared" si="45"/>
        <v>0.28918597742127156</v>
      </c>
      <c r="I183" s="23">
        <v>0.6</v>
      </c>
      <c r="J183" s="23">
        <f t="shared" si="46"/>
        <v>0.17351158645276293</v>
      </c>
      <c r="K183" s="18">
        <f t="shared" si="47"/>
        <v>1.1</v>
      </c>
      <c r="L183" s="23">
        <f t="shared" si="48"/>
        <v>0.19086274509803924</v>
      </c>
      <c r="M183" s="23">
        <f t="shared" si="49"/>
        <v>0.5725882352941177</v>
      </c>
      <c r="N183" s="23">
        <f t="shared" si="50"/>
        <v>0.09543137254901962</v>
      </c>
      <c r="O183" s="23">
        <f t="shared" si="51"/>
        <v>0.8588823529411765</v>
      </c>
      <c r="P183" s="23">
        <f t="shared" si="65"/>
        <v>0.18895411764705883</v>
      </c>
      <c r="Q183" s="23">
        <f t="shared" si="52"/>
        <v>0.38649705882352947</v>
      </c>
      <c r="R183" s="23">
        <f t="shared" si="53"/>
        <v>0.025766470588235293</v>
      </c>
      <c r="S183" s="31">
        <f t="shared" si="54"/>
        <v>1.4601</v>
      </c>
      <c r="T183" s="31">
        <f t="shared" si="55"/>
        <v>0.43803</v>
      </c>
      <c r="U183" s="23">
        <f t="shared" si="56"/>
        <v>1.8981299999999999</v>
      </c>
      <c r="V183" s="23">
        <f t="shared" si="57"/>
        <v>0.13097097</v>
      </c>
      <c r="W183" s="23">
        <f t="shared" si="58"/>
        <v>2.02910097</v>
      </c>
      <c r="X183" s="23">
        <f t="shared" si="59"/>
        <v>0.6898943298</v>
      </c>
      <c r="Y183" s="23">
        <f t="shared" si="66"/>
        <v>2.14678882626</v>
      </c>
      <c r="Z183" s="23">
        <f t="shared" si="67"/>
        <v>4.865784126059999</v>
      </c>
      <c r="AA183" s="23">
        <f t="shared" si="62"/>
        <v>1.459735237818</v>
      </c>
      <c r="AF183">
        <v>168.3</v>
      </c>
      <c r="AG183">
        <v>1.1</v>
      </c>
    </row>
    <row r="184" spans="1:33" ht="78.75">
      <c r="A184" s="23" t="s">
        <v>343</v>
      </c>
      <c r="B184" s="30" t="s">
        <v>344</v>
      </c>
      <c r="C184" s="28">
        <v>31</v>
      </c>
      <c r="D184" s="34">
        <v>4</v>
      </c>
      <c r="E184" s="28">
        <v>1.57</v>
      </c>
      <c r="F184" s="28">
        <f t="shared" si="44"/>
        <v>48.67</v>
      </c>
      <c r="G184" s="18">
        <v>168.3</v>
      </c>
      <c r="H184" s="23">
        <f t="shared" si="45"/>
        <v>0.28918597742127156</v>
      </c>
      <c r="I184" s="23">
        <v>0.97</v>
      </c>
      <c r="J184" s="23">
        <f t="shared" si="46"/>
        <v>0.28051039809863343</v>
      </c>
      <c r="K184" s="18">
        <f t="shared" si="47"/>
        <v>1.1</v>
      </c>
      <c r="L184" s="23">
        <f t="shared" si="48"/>
        <v>0.30856143790849677</v>
      </c>
      <c r="M184" s="23">
        <f t="shared" si="49"/>
        <v>0.9256843137254903</v>
      </c>
      <c r="N184" s="23">
        <f t="shared" si="50"/>
        <v>0.15428071895424839</v>
      </c>
      <c r="O184" s="23">
        <f t="shared" si="51"/>
        <v>1.3885264705882356</v>
      </c>
      <c r="P184" s="23">
        <f t="shared" si="65"/>
        <v>0.3054758235294118</v>
      </c>
      <c r="Q184" s="23">
        <f t="shared" si="52"/>
        <v>0.624836911764706</v>
      </c>
      <c r="R184" s="23">
        <f t="shared" si="53"/>
        <v>0.04165579411764707</v>
      </c>
      <c r="S184" s="31">
        <f t="shared" si="54"/>
        <v>2.3604950000000007</v>
      </c>
      <c r="T184" s="31">
        <f t="shared" si="55"/>
        <v>0.7081485000000002</v>
      </c>
      <c r="U184" s="23">
        <f t="shared" si="56"/>
        <v>3.0686435000000007</v>
      </c>
      <c r="V184" s="23">
        <f t="shared" si="57"/>
        <v>0.2117364015000001</v>
      </c>
      <c r="W184" s="23">
        <f t="shared" si="58"/>
        <v>3.280379901500001</v>
      </c>
      <c r="X184" s="23">
        <f t="shared" si="59"/>
        <v>1.1153291665100002</v>
      </c>
      <c r="Y184" s="23">
        <f t="shared" si="66"/>
        <v>3.470641935787001</v>
      </c>
      <c r="Z184" s="23">
        <f t="shared" si="67"/>
        <v>7.866351003797002</v>
      </c>
      <c r="AA184" s="23">
        <f t="shared" si="62"/>
        <v>2.3599053011391002</v>
      </c>
      <c r="AF184">
        <v>168.3</v>
      </c>
      <c r="AG184">
        <v>1.1</v>
      </c>
    </row>
    <row r="185" spans="1:33" ht="31.5" customHeight="1">
      <c r="A185" s="23" t="s">
        <v>345</v>
      </c>
      <c r="B185" s="30" t="s">
        <v>346</v>
      </c>
      <c r="C185" s="28">
        <v>31</v>
      </c>
      <c r="D185" s="34">
        <v>4</v>
      </c>
      <c r="E185" s="28">
        <v>1.57</v>
      </c>
      <c r="F185" s="28">
        <f t="shared" si="44"/>
        <v>48.67</v>
      </c>
      <c r="G185" s="18">
        <v>168.3</v>
      </c>
      <c r="H185" s="23">
        <f t="shared" si="45"/>
        <v>0.28918597742127156</v>
      </c>
      <c r="I185" s="23">
        <v>0.99</v>
      </c>
      <c r="J185" s="23">
        <f t="shared" si="46"/>
        <v>0.28629411764705887</v>
      </c>
      <c r="K185" s="18">
        <f t="shared" si="47"/>
        <v>1.1</v>
      </c>
      <c r="L185" s="23">
        <f t="shared" si="48"/>
        <v>0.31492352941176477</v>
      </c>
      <c r="M185" s="23">
        <f t="shared" si="49"/>
        <v>0.9447705882352944</v>
      </c>
      <c r="N185" s="23">
        <f t="shared" si="50"/>
        <v>0.15746176470588238</v>
      </c>
      <c r="O185" s="23">
        <f t="shared" si="51"/>
        <v>1.4171558823529415</v>
      </c>
      <c r="P185" s="23">
        <f t="shared" si="65"/>
        <v>0.3117742941176471</v>
      </c>
      <c r="Q185" s="23">
        <f t="shared" si="52"/>
        <v>0.6377201470588237</v>
      </c>
      <c r="R185" s="23">
        <f t="shared" si="53"/>
        <v>0.04251467647058824</v>
      </c>
      <c r="S185" s="31">
        <f t="shared" si="54"/>
        <v>2.4091650000000007</v>
      </c>
      <c r="T185" s="31">
        <f t="shared" si="55"/>
        <v>0.7227495000000002</v>
      </c>
      <c r="U185" s="23">
        <f t="shared" si="56"/>
        <v>3.1319145000000006</v>
      </c>
      <c r="V185" s="23">
        <f t="shared" si="57"/>
        <v>0.21610210050000006</v>
      </c>
      <c r="W185" s="23">
        <f t="shared" si="58"/>
        <v>3.3480166005000007</v>
      </c>
      <c r="X185" s="23">
        <f t="shared" si="59"/>
        <v>1.1383256441700003</v>
      </c>
      <c r="Y185" s="23">
        <f t="shared" si="66"/>
        <v>3.5422015633290003</v>
      </c>
      <c r="Z185" s="23">
        <f t="shared" si="67"/>
        <v>8.028543807999002</v>
      </c>
      <c r="AA185" s="23">
        <f t="shared" si="62"/>
        <v>2.4085631423997005</v>
      </c>
      <c r="AF185">
        <v>168.3</v>
      </c>
      <c r="AG185">
        <v>1.1</v>
      </c>
    </row>
    <row r="186" spans="1:33" ht="47.25">
      <c r="A186" s="23" t="s">
        <v>347</v>
      </c>
      <c r="B186" s="30" t="s">
        <v>348</v>
      </c>
      <c r="C186" s="28">
        <v>31</v>
      </c>
      <c r="D186" s="34">
        <v>4</v>
      </c>
      <c r="E186" s="28">
        <v>1.57</v>
      </c>
      <c r="F186" s="28">
        <f t="shared" si="44"/>
        <v>48.67</v>
      </c>
      <c r="G186" s="18">
        <v>168.3</v>
      </c>
      <c r="H186" s="23">
        <f t="shared" si="45"/>
        <v>0.28918597742127156</v>
      </c>
      <c r="I186" s="23">
        <v>0.26</v>
      </c>
      <c r="J186" s="23">
        <f t="shared" si="46"/>
        <v>0.07518835412953061</v>
      </c>
      <c r="K186" s="18">
        <f t="shared" si="47"/>
        <v>1.1</v>
      </c>
      <c r="L186" s="23">
        <f t="shared" si="48"/>
        <v>0.08270718954248367</v>
      </c>
      <c r="M186" s="23">
        <f t="shared" si="49"/>
        <v>0.24812156862745102</v>
      </c>
      <c r="N186" s="23">
        <f t="shared" si="50"/>
        <v>0.04135359477124183</v>
      </c>
      <c r="O186" s="23">
        <f t="shared" si="51"/>
        <v>0.3721823529411765</v>
      </c>
      <c r="P186" s="23">
        <f t="shared" si="65"/>
        <v>0.08188011764705884</v>
      </c>
      <c r="Q186" s="23">
        <f t="shared" si="52"/>
        <v>0.16748205882352946</v>
      </c>
      <c r="R186" s="23">
        <f t="shared" si="53"/>
        <v>0.011165470588235296</v>
      </c>
      <c r="S186" s="31">
        <f t="shared" si="54"/>
        <v>0.63271</v>
      </c>
      <c r="T186" s="31">
        <f t="shared" si="55"/>
        <v>0.189813</v>
      </c>
      <c r="U186" s="23">
        <f t="shared" si="56"/>
        <v>0.822523</v>
      </c>
      <c r="V186" s="23">
        <f t="shared" si="57"/>
        <v>0.056754087</v>
      </c>
      <c r="W186" s="23">
        <f t="shared" si="58"/>
        <v>0.879277087</v>
      </c>
      <c r="X186" s="23">
        <f t="shared" si="59"/>
        <v>0.29895420957999996</v>
      </c>
      <c r="Y186" s="23">
        <f t="shared" si="66"/>
        <v>0.9302751580459998</v>
      </c>
      <c r="Z186" s="23">
        <f t="shared" si="67"/>
        <v>2.1085064546259997</v>
      </c>
      <c r="AA186" s="23">
        <f t="shared" si="62"/>
        <v>0.6325519363877999</v>
      </c>
      <c r="AF186">
        <v>168.3</v>
      </c>
      <c r="AG186">
        <v>1.1</v>
      </c>
    </row>
    <row r="187" spans="1:33" ht="47.25">
      <c r="A187" s="23" t="s">
        <v>349</v>
      </c>
      <c r="B187" s="30" t="s">
        <v>350</v>
      </c>
      <c r="C187" s="28">
        <v>31</v>
      </c>
      <c r="D187" s="34">
        <v>4</v>
      </c>
      <c r="E187" s="28">
        <v>1.57</v>
      </c>
      <c r="F187" s="28">
        <f t="shared" si="44"/>
        <v>48.67</v>
      </c>
      <c r="G187" s="18">
        <v>168.3</v>
      </c>
      <c r="H187" s="23">
        <f t="shared" si="45"/>
        <v>0.28918597742127156</v>
      </c>
      <c r="I187" s="23">
        <v>0.31</v>
      </c>
      <c r="J187" s="23">
        <f t="shared" si="46"/>
        <v>0.08964765300059419</v>
      </c>
      <c r="K187" s="18">
        <f t="shared" si="47"/>
        <v>1.1</v>
      </c>
      <c r="L187" s="23">
        <f t="shared" si="48"/>
        <v>0.0986124183006536</v>
      </c>
      <c r="M187" s="23">
        <f t="shared" si="49"/>
        <v>0.2958372549019608</v>
      </c>
      <c r="N187" s="23">
        <f t="shared" si="50"/>
        <v>0.0493062091503268</v>
      </c>
      <c r="O187" s="23">
        <f t="shared" si="51"/>
        <v>0.44375588235294117</v>
      </c>
      <c r="P187" s="23">
        <f t="shared" si="65"/>
        <v>0.09762629411764706</v>
      </c>
      <c r="Q187" s="23">
        <f t="shared" si="52"/>
        <v>0.19969014705882351</v>
      </c>
      <c r="R187" s="23">
        <f t="shared" si="53"/>
        <v>0.013312676470588234</v>
      </c>
      <c r="S187" s="31">
        <f t="shared" si="54"/>
        <v>0.7543849999999999</v>
      </c>
      <c r="T187" s="31">
        <f t="shared" si="55"/>
        <v>0.22631549999999998</v>
      </c>
      <c r="U187" s="23">
        <f t="shared" si="56"/>
        <v>0.9807004999999999</v>
      </c>
      <c r="V187" s="23">
        <f t="shared" si="57"/>
        <v>0.0676683345</v>
      </c>
      <c r="W187" s="23">
        <f t="shared" si="58"/>
        <v>1.0483688345</v>
      </c>
      <c r="X187" s="23">
        <f t="shared" si="59"/>
        <v>0.35644540373</v>
      </c>
      <c r="Y187" s="23">
        <f t="shared" si="66"/>
        <v>1.1091742269009999</v>
      </c>
      <c r="Z187" s="23">
        <f t="shared" si="67"/>
        <v>2.513988465131</v>
      </c>
      <c r="AA187" s="23">
        <f t="shared" si="62"/>
        <v>0.7541965395393</v>
      </c>
      <c r="AF187">
        <v>168.3</v>
      </c>
      <c r="AG187">
        <v>1.1</v>
      </c>
    </row>
    <row r="188" spans="1:33" ht="63">
      <c r="A188" s="23" t="s">
        <v>351</v>
      </c>
      <c r="B188" s="30" t="s">
        <v>352</v>
      </c>
      <c r="C188" s="28">
        <v>31</v>
      </c>
      <c r="D188" s="34">
        <v>4</v>
      </c>
      <c r="E188" s="28">
        <v>1.57</v>
      </c>
      <c r="F188" s="28">
        <f t="shared" si="44"/>
        <v>48.67</v>
      </c>
      <c r="G188" s="18">
        <v>168.3</v>
      </c>
      <c r="H188" s="23">
        <f t="shared" si="45"/>
        <v>0.28918597742127156</v>
      </c>
      <c r="I188" s="23">
        <v>0.2</v>
      </c>
      <c r="J188" s="23">
        <f t="shared" si="46"/>
        <v>0.05783719548425431</v>
      </c>
      <c r="K188" s="18">
        <f t="shared" si="47"/>
        <v>1.1</v>
      </c>
      <c r="L188" s="23">
        <f t="shared" si="48"/>
        <v>0.06362091503267975</v>
      </c>
      <c r="M188" s="23">
        <f t="shared" si="49"/>
        <v>0.19086274509803924</v>
      </c>
      <c r="N188" s="23">
        <f t="shared" si="50"/>
        <v>0.031810457516339874</v>
      </c>
      <c r="O188" s="23">
        <f t="shared" si="51"/>
        <v>0.28629411764705887</v>
      </c>
      <c r="P188" s="23">
        <f t="shared" si="65"/>
        <v>0.06298470588235296</v>
      </c>
      <c r="Q188" s="23">
        <f t="shared" si="52"/>
        <v>0.12883235294117648</v>
      </c>
      <c r="R188" s="23">
        <f t="shared" si="53"/>
        <v>0.008588823529411767</v>
      </c>
      <c r="S188" s="31">
        <f t="shared" si="54"/>
        <v>0.4867000000000001</v>
      </c>
      <c r="T188" s="31">
        <f t="shared" si="55"/>
        <v>0.14601000000000003</v>
      </c>
      <c r="U188" s="23">
        <f t="shared" si="56"/>
        <v>0.6327100000000001</v>
      </c>
      <c r="V188" s="23">
        <f t="shared" si="57"/>
        <v>0.043656990000000014</v>
      </c>
      <c r="W188" s="23">
        <f t="shared" si="58"/>
        <v>0.6763669900000001</v>
      </c>
      <c r="X188" s="23">
        <f t="shared" si="59"/>
        <v>0.22996477660000003</v>
      </c>
      <c r="Y188" s="23">
        <f t="shared" si="66"/>
        <v>0.7155962754200001</v>
      </c>
      <c r="Z188" s="23">
        <f t="shared" si="67"/>
        <v>1.6219280420200004</v>
      </c>
      <c r="AA188" s="23">
        <f t="shared" si="62"/>
        <v>0.4865784126060001</v>
      </c>
      <c r="AF188">
        <v>168.3</v>
      </c>
      <c r="AG188">
        <v>1.1</v>
      </c>
    </row>
    <row r="189" spans="1:33" ht="78.75">
      <c r="A189" s="23" t="s">
        <v>353</v>
      </c>
      <c r="B189" s="30" t="s">
        <v>354</v>
      </c>
      <c r="C189" s="28">
        <v>31</v>
      </c>
      <c r="D189" s="34">
        <v>4</v>
      </c>
      <c r="E189" s="28">
        <v>1.57</v>
      </c>
      <c r="F189" s="28">
        <f t="shared" si="44"/>
        <v>48.67</v>
      </c>
      <c r="G189" s="18">
        <v>168.3</v>
      </c>
      <c r="H189" s="23">
        <f t="shared" si="45"/>
        <v>0.28918597742127156</v>
      </c>
      <c r="I189" s="23">
        <v>0.26</v>
      </c>
      <c r="J189" s="23">
        <f t="shared" si="46"/>
        <v>0.07518835412953061</v>
      </c>
      <c r="K189" s="18">
        <f t="shared" si="47"/>
        <v>1.1</v>
      </c>
      <c r="L189" s="23">
        <f t="shared" si="48"/>
        <v>0.08270718954248367</v>
      </c>
      <c r="M189" s="23">
        <f t="shared" si="49"/>
        <v>0.24812156862745102</v>
      </c>
      <c r="N189" s="23">
        <f t="shared" si="50"/>
        <v>0.04135359477124183</v>
      </c>
      <c r="O189" s="23">
        <f t="shared" si="51"/>
        <v>0.3721823529411765</v>
      </c>
      <c r="P189" s="23">
        <f t="shared" si="65"/>
        <v>0.08188011764705884</v>
      </c>
      <c r="Q189" s="23">
        <f t="shared" si="52"/>
        <v>0.16748205882352946</v>
      </c>
      <c r="R189" s="23">
        <f t="shared" si="53"/>
        <v>0.011165470588235296</v>
      </c>
      <c r="S189" s="31">
        <f t="shared" si="54"/>
        <v>0.63271</v>
      </c>
      <c r="T189" s="31">
        <f t="shared" si="55"/>
        <v>0.189813</v>
      </c>
      <c r="U189" s="23">
        <f t="shared" si="56"/>
        <v>0.822523</v>
      </c>
      <c r="V189" s="23">
        <f t="shared" si="57"/>
        <v>0.056754087</v>
      </c>
      <c r="W189" s="23">
        <f t="shared" si="58"/>
        <v>0.879277087</v>
      </c>
      <c r="X189" s="23">
        <f t="shared" si="59"/>
        <v>0.29895420957999996</v>
      </c>
      <c r="Y189" s="23">
        <f t="shared" si="66"/>
        <v>0.9302751580459998</v>
      </c>
      <c r="Z189" s="23">
        <f t="shared" si="67"/>
        <v>2.1085064546259997</v>
      </c>
      <c r="AA189" s="23">
        <f t="shared" si="62"/>
        <v>0.6325519363877999</v>
      </c>
      <c r="AF189">
        <v>168.3</v>
      </c>
      <c r="AG189">
        <v>1.1</v>
      </c>
    </row>
    <row r="190" spans="1:33" ht="63">
      <c r="A190" s="23" t="s">
        <v>355</v>
      </c>
      <c r="B190" s="30" t="s">
        <v>356</v>
      </c>
      <c r="C190" s="28">
        <v>31</v>
      </c>
      <c r="D190" s="34">
        <v>3</v>
      </c>
      <c r="E190" s="28">
        <v>1.35</v>
      </c>
      <c r="F190" s="28">
        <f t="shared" si="44"/>
        <v>41.85</v>
      </c>
      <c r="G190" s="18">
        <v>168.3</v>
      </c>
      <c r="H190" s="23">
        <f t="shared" si="45"/>
        <v>0.24866310160427807</v>
      </c>
      <c r="I190" s="23">
        <v>2.05</v>
      </c>
      <c r="J190" s="23">
        <f t="shared" si="46"/>
        <v>0.50975935828877</v>
      </c>
      <c r="K190" s="18">
        <f t="shared" si="47"/>
        <v>1.1</v>
      </c>
      <c r="L190" s="23">
        <f t="shared" si="48"/>
        <v>0.560735294117647</v>
      </c>
      <c r="M190" s="23">
        <f t="shared" si="49"/>
        <v>1.6822058823529409</v>
      </c>
      <c r="N190" s="23">
        <f t="shared" si="50"/>
        <v>0.2803676470588235</v>
      </c>
      <c r="O190" s="23">
        <f t="shared" si="51"/>
        <v>2.5233088235294114</v>
      </c>
      <c r="P190" s="23">
        <f aca="true" t="shared" si="68" ref="P190:P195">O190*18/100</f>
        <v>0.45419558823529405</v>
      </c>
      <c r="Q190" s="23">
        <f t="shared" si="52"/>
        <v>1.1354889705882352</v>
      </c>
      <c r="R190" s="23">
        <f t="shared" si="53"/>
        <v>0.07569926470588234</v>
      </c>
      <c r="S190" s="31">
        <f t="shared" si="54"/>
        <v>4.188692647058823</v>
      </c>
      <c r="T190" s="31">
        <f t="shared" si="55"/>
        <v>1.256607794117647</v>
      </c>
      <c r="U190" s="23">
        <f t="shared" si="56"/>
        <v>5.44530044117647</v>
      </c>
      <c r="V190" s="23">
        <f t="shared" si="57"/>
        <v>0.37572573044117646</v>
      </c>
      <c r="W190" s="23">
        <f t="shared" si="58"/>
        <v>5.821026171617646</v>
      </c>
      <c r="X190" s="23">
        <f t="shared" si="59"/>
        <v>1.9791488983499996</v>
      </c>
      <c r="Y190" s="23">
        <f t="shared" si="66"/>
        <v>6.158645689571469</v>
      </c>
      <c r="Z190" s="23">
        <f t="shared" si="67"/>
        <v>13.958820759539115</v>
      </c>
      <c r="AA190" s="23">
        <f t="shared" si="62"/>
        <v>4.187646227861735</v>
      </c>
      <c r="AF190">
        <v>168.3</v>
      </c>
      <c r="AG190">
        <v>1.1</v>
      </c>
    </row>
    <row r="191" spans="1:33" ht="63">
      <c r="A191" s="23" t="s">
        <v>357</v>
      </c>
      <c r="B191" s="30" t="s">
        <v>358</v>
      </c>
      <c r="C191" s="28">
        <v>31</v>
      </c>
      <c r="D191" s="34">
        <v>3</v>
      </c>
      <c r="E191" s="28">
        <v>1.35</v>
      </c>
      <c r="F191" s="28">
        <f t="shared" si="44"/>
        <v>41.85</v>
      </c>
      <c r="G191" s="18">
        <v>168.3</v>
      </c>
      <c r="H191" s="23">
        <f t="shared" si="45"/>
        <v>0.24866310160427807</v>
      </c>
      <c r="I191" s="23">
        <v>1.51</v>
      </c>
      <c r="J191" s="23">
        <f t="shared" si="46"/>
        <v>0.3754812834224599</v>
      </c>
      <c r="K191" s="18">
        <f t="shared" si="47"/>
        <v>1.1</v>
      </c>
      <c r="L191" s="23">
        <f t="shared" si="48"/>
        <v>0.4130294117647059</v>
      </c>
      <c r="M191" s="23">
        <f t="shared" si="49"/>
        <v>1.2390882352941177</v>
      </c>
      <c r="N191" s="23">
        <f t="shared" si="50"/>
        <v>0.20651470588235296</v>
      </c>
      <c r="O191" s="23">
        <f t="shared" si="51"/>
        <v>1.8586323529411766</v>
      </c>
      <c r="P191" s="23">
        <f t="shared" si="68"/>
        <v>0.33455382352941176</v>
      </c>
      <c r="Q191" s="23">
        <f t="shared" si="52"/>
        <v>0.8363845588235295</v>
      </c>
      <c r="R191" s="23">
        <f t="shared" si="53"/>
        <v>0.05575897058823529</v>
      </c>
      <c r="S191" s="31">
        <f t="shared" si="54"/>
        <v>3.085329705882353</v>
      </c>
      <c r="T191" s="31">
        <f t="shared" si="55"/>
        <v>0.9255989117647059</v>
      </c>
      <c r="U191" s="23">
        <f t="shared" si="56"/>
        <v>4.010928617647059</v>
      </c>
      <c r="V191" s="23">
        <f t="shared" si="57"/>
        <v>0.27675407461764706</v>
      </c>
      <c r="W191" s="23">
        <f t="shared" si="58"/>
        <v>4.287682692264705</v>
      </c>
      <c r="X191" s="23">
        <f t="shared" si="59"/>
        <v>1.4578121153699999</v>
      </c>
      <c r="Y191" s="23">
        <f t="shared" si="66"/>
        <v>4.536368288416058</v>
      </c>
      <c r="Z191" s="23">
        <f t="shared" si="67"/>
        <v>10.281863096050763</v>
      </c>
      <c r="AA191" s="23">
        <f t="shared" si="62"/>
        <v>3.084558928815229</v>
      </c>
      <c r="AF191">
        <v>168.3</v>
      </c>
      <c r="AG191">
        <v>1.1</v>
      </c>
    </row>
    <row r="192" spans="1:33" ht="33" customHeight="1">
      <c r="A192" s="23" t="s">
        <v>359</v>
      </c>
      <c r="B192" s="30" t="s">
        <v>360</v>
      </c>
      <c r="C192" s="28">
        <v>31</v>
      </c>
      <c r="D192" s="34">
        <v>3</v>
      </c>
      <c r="E192" s="28">
        <v>1.35</v>
      </c>
      <c r="F192" s="28">
        <f t="shared" si="44"/>
        <v>41.85</v>
      </c>
      <c r="G192" s="18">
        <v>168.3</v>
      </c>
      <c r="H192" s="23">
        <f t="shared" si="45"/>
        <v>0.24866310160427807</v>
      </c>
      <c r="I192" s="23">
        <v>1.91</v>
      </c>
      <c r="J192" s="23">
        <f t="shared" si="46"/>
        <v>0.4749465240641711</v>
      </c>
      <c r="K192" s="18">
        <f t="shared" si="47"/>
        <v>1.1</v>
      </c>
      <c r="L192" s="23">
        <f t="shared" si="48"/>
        <v>0.5224411764705883</v>
      </c>
      <c r="M192" s="23">
        <f t="shared" si="49"/>
        <v>1.567323529411765</v>
      </c>
      <c r="N192" s="23">
        <f t="shared" si="50"/>
        <v>0.26122058823529415</v>
      </c>
      <c r="O192" s="23">
        <f t="shared" si="51"/>
        <v>2.3509852941176472</v>
      </c>
      <c r="P192" s="23">
        <f t="shared" si="68"/>
        <v>0.42317735294117653</v>
      </c>
      <c r="Q192" s="23">
        <f t="shared" si="52"/>
        <v>1.0579433823529412</v>
      </c>
      <c r="R192" s="23">
        <f t="shared" si="53"/>
        <v>0.07052955882352942</v>
      </c>
      <c r="S192" s="31">
        <f t="shared" si="54"/>
        <v>3.9026355882352943</v>
      </c>
      <c r="T192" s="31">
        <f t="shared" si="55"/>
        <v>1.1707906764705884</v>
      </c>
      <c r="U192" s="23">
        <f t="shared" si="56"/>
        <v>5.0734262647058825</v>
      </c>
      <c r="V192" s="23">
        <f t="shared" si="57"/>
        <v>0.3500664122647059</v>
      </c>
      <c r="W192" s="23">
        <f t="shared" si="58"/>
        <v>5.4234926769705885</v>
      </c>
      <c r="X192" s="23">
        <f t="shared" si="59"/>
        <v>1.8439875101699998</v>
      </c>
      <c r="Y192" s="23">
        <f t="shared" si="66"/>
        <v>5.738055252234882</v>
      </c>
      <c r="Z192" s="23">
        <f t="shared" si="67"/>
        <v>13.005535439375471</v>
      </c>
      <c r="AA192" s="23">
        <f t="shared" si="62"/>
        <v>3.901660631812641</v>
      </c>
      <c r="AF192">
        <v>168.3</v>
      </c>
      <c r="AG192">
        <v>1.1</v>
      </c>
    </row>
    <row r="193" spans="1:33" ht="31.5" customHeight="1">
      <c r="A193" s="23" t="s">
        <v>361</v>
      </c>
      <c r="B193" s="30" t="s">
        <v>362</v>
      </c>
      <c r="C193" s="28">
        <v>31</v>
      </c>
      <c r="D193" s="34">
        <v>3</v>
      </c>
      <c r="E193" s="28">
        <v>1.35</v>
      </c>
      <c r="F193" s="28">
        <f t="shared" si="44"/>
        <v>41.85</v>
      </c>
      <c r="G193" s="18">
        <v>168.3</v>
      </c>
      <c r="H193" s="23">
        <f t="shared" si="45"/>
        <v>0.24866310160427807</v>
      </c>
      <c r="I193" s="23">
        <v>2.45</v>
      </c>
      <c r="J193" s="23">
        <f t="shared" si="46"/>
        <v>0.6092245989304813</v>
      </c>
      <c r="K193" s="18">
        <f t="shared" si="47"/>
        <v>1.1</v>
      </c>
      <c r="L193" s="23">
        <f t="shared" si="48"/>
        <v>0.6701470588235295</v>
      </c>
      <c r="M193" s="23">
        <f t="shared" si="49"/>
        <v>2.0104411764705885</v>
      </c>
      <c r="N193" s="23">
        <f t="shared" si="50"/>
        <v>0.33507352941176477</v>
      </c>
      <c r="O193" s="23">
        <f t="shared" si="51"/>
        <v>3.0156617647058828</v>
      </c>
      <c r="P193" s="23">
        <f t="shared" si="68"/>
        <v>0.5428191176470589</v>
      </c>
      <c r="Q193" s="23">
        <f t="shared" si="52"/>
        <v>1.357047794117647</v>
      </c>
      <c r="R193" s="23">
        <f t="shared" si="53"/>
        <v>0.09046985294117649</v>
      </c>
      <c r="S193" s="31">
        <f t="shared" si="54"/>
        <v>5.005998529411766</v>
      </c>
      <c r="T193" s="31">
        <f t="shared" si="55"/>
        <v>1.5017995588235298</v>
      </c>
      <c r="U193" s="23">
        <f t="shared" si="56"/>
        <v>6.507798088235296</v>
      </c>
      <c r="V193" s="23">
        <f t="shared" si="57"/>
        <v>0.4490380680882355</v>
      </c>
      <c r="W193" s="23">
        <f t="shared" si="58"/>
        <v>6.956836156323531</v>
      </c>
      <c r="X193" s="23">
        <f t="shared" si="59"/>
        <v>2.3653242931500005</v>
      </c>
      <c r="Y193" s="23">
        <f t="shared" si="66"/>
        <v>7.360332653390295</v>
      </c>
      <c r="Z193" s="23">
        <f t="shared" si="67"/>
        <v>16.682493102863827</v>
      </c>
      <c r="AA193" s="23">
        <f t="shared" si="62"/>
        <v>5.004747930859148</v>
      </c>
      <c r="AF193">
        <v>168.3</v>
      </c>
      <c r="AG193">
        <v>1.1</v>
      </c>
    </row>
    <row r="194" spans="1:33" ht="30" customHeight="1">
      <c r="A194" s="23" t="s">
        <v>365</v>
      </c>
      <c r="B194" s="30" t="s">
        <v>364</v>
      </c>
      <c r="C194" s="28">
        <v>31</v>
      </c>
      <c r="D194" s="34">
        <v>3</v>
      </c>
      <c r="E194" s="28">
        <v>1.35</v>
      </c>
      <c r="F194" s="28">
        <f t="shared" si="44"/>
        <v>41.85</v>
      </c>
      <c r="G194" s="18">
        <v>168.3</v>
      </c>
      <c r="H194" s="23">
        <f t="shared" si="45"/>
        <v>0.24866310160427807</v>
      </c>
      <c r="I194" s="23">
        <v>1.17</v>
      </c>
      <c r="J194" s="23">
        <f t="shared" si="46"/>
        <v>0.2909358288770053</v>
      </c>
      <c r="K194" s="18">
        <f t="shared" si="47"/>
        <v>1.1</v>
      </c>
      <c r="L194" s="23">
        <f t="shared" si="48"/>
        <v>0.32002941176470584</v>
      </c>
      <c r="M194" s="23">
        <f t="shared" si="49"/>
        <v>0.9600882352941176</v>
      </c>
      <c r="N194" s="23">
        <f t="shared" si="50"/>
        <v>0.16001470588235292</v>
      </c>
      <c r="O194" s="23">
        <f t="shared" si="51"/>
        <v>1.4401323529411763</v>
      </c>
      <c r="P194" s="23">
        <f t="shared" si="68"/>
        <v>0.25922382352941176</v>
      </c>
      <c r="Q194" s="23">
        <f t="shared" si="52"/>
        <v>0.6480595588235293</v>
      </c>
      <c r="R194" s="23">
        <f t="shared" si="53"/>
        <v>0.04320397058823529</v>
      </c>
      <c r="S194" s="31">
        <f t="shared" si="54"/>
        <v>2.3906197058823526</v>
      </c>
      <c r="T194" s="31">
        <f t="shared" si="55"/>
        <v>0.7171859117647058</v>
      </c>
      <c r="U194" s="23">
        <f t="shared" si="56"/>
        <v>3.1078056176470583</v>
      </c>
      <c r="V194" s="23">
        <f t="shared" si="57"/>
        <v>0.21443858761764706</v>
      </c>
      <c r="W194" s="23">
        <f t="shared" si="58"/>
        <v>3.322244205264705</v>
      </c>
      <c r="X194" s="23">
        <f t="shared" si="59"/>
        <v>1.1295630297899997</v>
      </c>
      <c r="Y194" s="23">
        <f t="shared" si="66"/>
        <v>3.514934369170058</v>
      </c>
      <c r="Z194" s="23">
        <f t="shared" si="67"/>
        <v>7.966741604224763</v>
      </c>
      <c r="AA194" s="23">
        <f t="shared" si="62"/>
        <v>2.390022481267429</v>
      </c>
      <c r="AF194">
        <v>168.3</v>
      </c>
      <c r="AG194">
        <v>1.1</v>
      </c>
    </row>
    <row r="195" spans="1:33" ht="31.5" customHeight="1">
      <c r="A195" s="23" t="s">
        <v>363</v>
      </c>
      <c r="B195" s="30" t="s">
        <v>366</v>
      </c>
      <c r="C195" s="28">
        <v>31</v>
      </c>
      <c r="D195" s="34">
        <v>3</v>
      </c>
      <c r="E195" s="28">
        <v>1.35</v>
      </c>
      <c r="F195" s="28">
        <f t="shared" si="44"/>
        <v>41.85</v>
      </c>
      <c r="G195" s="18">
        <v>168.3</v>
      </c>
      <c r="H195" s="23">
        <f t="shared" si="45"/>
        <v>0.24866310160427807</v>
      </c>
      <c r="I195" s="23">
        <v>1.48</v>
      </c>
      <c r="J195" s="23">
        <f t="shared" si="46"/>
        <v>0.3680213903743315</v>
      </c>
      <c r="K195" s="18">
        <f t="shared" si="47"/>
        <v>1.1</v>
      </c>
      <c r="L195" s="23">
        <f t="shared" si="48"/>
        <v>0.4048235294117647</v>
      </c>
      <c r="M195" s="23">
        <f t="shared" si="49"/>
        <v>1.214470588235294</v>
      </c>
      <c r="N195" s="23">
        <f t="shared" si="50"/>
        <v>0.20241176470588237</v>
      </c>
      <c r="O195" s="23">
        <f t="shared" si="51"/>
        <v>1.821705882352941</v>
      </c>
      <c r="P195" s="23">
        <f t="shared" si="68"/>
        <v>0.3279070588235294</v>
      </c>
      <c r="Q195" s="23">
        <f t="shared" si="52"/>
        <v>0.8197676470588234</v>
      </c>
      <c r="R195" s="23">
        <f t="shared" si="53"/>
        <v>0.05465117647058824</v>
      </c>
      <c r="S195" s="31">
        <f t="shared" si="54"/>
        <v>3.024031764705882</v>
      </c>
      <c r="T195" s="31">
        <f t="shared" si="55"/>
        <v>0.9072095294117646</v>
      </c>
      <c r="U195" s="23">
        <f t="shared" si="56"/>
        <v>3.9312412941176467</v>
      </c>
      <c r="V195" s="23">
        <f t="shared" si="57"/>
        <v>0.2712556492941176</v>
      </c>
      <c r="W195" s="23">
        <f t="shared" si="58"/>
        <v>4.202496943411765</v>
      </c>
      <c r="X195" s="23">
        <f t="shared" si="59"/>
        <v>1.42884896076</v>
      </c>
      <c r="Y195" s="23">
        <f t="shared" si="66"/>
        <v>4.4462417661296465</v>
      </c>
      <c r="Z195" s="23">
        <f t="shared" si="67"/>
        <v>10.077587670301412</v>
      </c>
      <c r="AA195" s="23">
        <f t="shared" si="62"/>
        <v>3.023276301090424</v>
      </c>
      <c r="AF195">
        <v>168.3</v>
      </c>
      <c r="AG195">
        <v>1.1</v>
      </c>
    </row>
    <row r="196" spans="1:33" ht="47.25">
      <c r="A196" s="23" t="s">
        <v>367</v>
      </c>
      <c r="B196" s="30" t="s">
        <v>368</v>
      </c>
      <c r="C196" s="28">
        <v>31</v>
      </c>
      <c r="D196" s="34">
        <v>4</v>
      </c>
      <c r="E196" s="28">
        <v>1.57</v>
      </c>
      <c r="F196" s="28">
        <f t="shared" si="44"/>
        <v>48.67</v>
      </c>
      <c r="G196" s="18">
        <v>168.3</v>
      </c>
      <c r="H196" s="23">
        <f t="shared" si="45"/>
        <v>0.28918597742127156</v>
      </c>
      <c r="I196" s="23">
        <v>2.34</v>
      </c>
      <c r="J196" s="23">
        <f t="shared" si="46"/>
        <v>0.6766951871657754</v>
      </c>
      <c r="K196" s="18">
        <f t="shared" si="47"/>
        <v>1.1</v>
      </c>
      <c r="L196" s="23">
        <f t="shared" si="48"/>
        <v>0.7443647058823529</v>
      </c>
      <c r="M196" s="23">
        <f t="shared" si="49"/>
        <v>2.2330941176470587</v>
      </c>
      <c r="N196" s="23">
        <f t="shared" si="50"/>
        <v>0.37218235294117646</v>
      </c>
      <c r="O196" s="23">
        <f t="shared" si="51"/>
        <v>3.349641176470588</v>
      </c>
      <c r="P196" s="23">
        <f t="shared" si="65"/>
        <v>0.7369210588235293</v>
      </c>
      <c r="Q196" s="23">
        <f t="shared" si="52"/>
        <v>1.5073385294117645</v>
      </c>
      <c r="R196" s="23">
        <f t="shared" si="53"/>
        <v>0.10048923529411764</v>
      </c>
      <c r="S196" s="31">
        <f t="shared" si="54"/>
        <v>5.69439</v>
      </c>
      <c r="T196" s="31">
        <f t="shared" si="55"/>
        <v>1.708317</v>
      </c>
      <c r="U196" s="23">
        <f t="shared" si="56"/>
        <v>7.402707</v>
      </c>
      <c r="V196" s="23">
        <f t="shared" si="57"/>
        <v>0.510786783</v>
      </c>
      <c r="W196" s="23">
        <f t="shared" si="58"/>
        <v>7.913493783000001</v>
      </c>
      <c r="X196" s="23">
        <f t="shared" si="59"/>
        <v>2.69058788622</v>
      </c>
      <c r="Y196" s="23">
        <f t="shared" si="66"/>
        <v>8.372476422414001</v>
      </c>
      <c r="Z196" s="23">
        <f t="shared" si="67"/>
        <v>18.976558091634004</v>
      </c>
      <c r="AA196" s="23">
        <f t="shared" si="62"/>
        <v>5.692967427490202</v>
      </c>
      <c r="AF196">
        <v>168.3</v>
      </c>
      <c r="AG196">
        <v>1.1</v>
      </c>
    </row>
    <row r="197" spans="1:33" ht="48.75" customHeight="1">
      <c r="A197" s="23" t="s">
        <v>369</v>
      </c>
      <c r="B197" s="30" t="s">
        <v>370</v>
      </c>
      <c r="C197" s="28">
        <v>31</v>
      </c>
      <c r="D197" s="34">
        <v>4</v>
      </c>
      <c r="E197" s="28">
        <v>1.57</v>
      </c>
      <c r="F197" s="28">
        <f t="shared" si="44"/>
        <v>48.67</v>
      </c>
      <c r="G197" s="18">
        <v>168.3</v>
      </c>
      <c r="H197" s="23">
        <f t="shared" si="45"/>
        <v>0.28918597742127156</v>
      </c>
      <c r="I197" s="23">
        <v>1.5</v>
      </c>
      <c r="J197" s="23">
        <f t="shared" si="46"/>
        <v>0.43377896613190736</v>
      </c>
      <c r="K197" s="18">
        <f t="shared" si="47"/>
        <v>1.1</v>
      </c>
      <c r="L197" s="23">
        <f t="shared" si="48"/>
        <v>0.4771568627450981</v>
      </c>
      <c r="M197" s="23">
        <f t="shared" si="49"/>
        <v>1.4314705882352943</v>
      </c>
      <c r="N197" s="23">
        <f t="shared" si="50"/>
        <v>0.23857843137254908</v>
      </c>
      <c r="O197" s="23">
        <f t="shared" si="51"/>
        <v>2.1472058823529414</v>
      </c>
      <c r="P197" s="23">
        <f t="shared" si="65"/>
        <v>0.47238529411764707</v>
      </c>
      <c r="Q197" s="23">
        <f t="shared" si="52"/>
        <v>0.9662426470588237</v>
      </c>
      <c r="R197" s="23">
        <f t="shared" si="53"/>
        <v>0.06441617647058824</v>
      </c>
      <c r="S197" s="31">
        <f t="shared" si="54"/>
        <v>3.6502500000000007</v>
      </c>
      <c r="T197" s="31">
        <f t="shared" si="55"/>
        <v>1.0950750000000002</v>
      </c>
      <c r="U197" s="23">
        <f t="shared" si="56"/>
        <v>4.745325000000001</v>
      </c>
      <c r="V197" s="23">
        <f t="shared" si="57"/>
        <v>0.3274274250000001</v>
      </c>
      <c r="W197" s="23">
        <f t="shared" si="58"/>
        <v>5.072752425000001</v>
      </c>
      <c r="X197" s="23">
        <f t="shared" si="59"/>
        <v>1.7247358245000004</v>
      </c>
      <c r="Y197" s="23">
        <f t="shared" si="66"/>
        <v>5.366972065650001</v>
      </c>
      <c r="Z197" s="23">
        <f t="shared" si="67"/>
        <v>12.164460315150002</v>
      </c>
      <c r="AA197" s="23">
        <f t="shared" si="62"/>
        <v>3.649338094545001</v>
      </c>
      <c r="AF197">
        <v>168.3</v>
      </c>
      <c r="AG197">
        <v>1.1</v>
      </c>
    </row>
    <row r="198" spans="1:33" ht="47.25">
      <c r="A198" s="23" t="s">
        <v>371</v>
      </c>
      <c r="B198" s="30" t="s">
        <v>372</v>
      </c>
      <c r="C198" s="28">
        <v>31</v>
      </c>
      <c r="D198" s="34">
        <v>4</v>
      </c>
      <c r="E198" s="28">
        <v>1.57</v>
      </c>
      <c r="F198" s="28">
        <f t="shared" si="44"/>
        <v>48.67</v>
      </c>
      <c r="G198" s="18">
        <v>168.3</v>
      </c>
      <c r="H198" s="23">
        <f t="shared" si="45"/>
        <v>0.28918597742127156</v>
      </c>
      <c r="I198" s="23">
        <v>0.91</v>
      </c>
      <c r="J198" s="23">
        <f t="shared" si="46"/>
        <v>0.2631592394533571</v>
      </c>
      <c r="K198" s="18">
        <f t="shared" si="47"/>
        <v>1.1</v>
      </c>
      <c r="L198" s="23">
        <f t="shared" si="48"/>
        <v>0.28947516339869284</v>
      </c>
      <c r="M198" s="23">
        <f t="shared" si="49"/>
        <v>0.8684254901960784</v>
      </c>
      <c r="N198" s="23">
        <f t="shared" si="50"/>
        <v>0.14473758169934642</v>
      </c>
      <c r="O198" s="23">
        <f t="shared" si="51"/>
        <v>1.3026382352941175</v>
      </c>
      <c r="P198" s="23">
        <f t="shared" si="65"/>
        <v>0.28658041176470583</v>
      </c>
      <c r="Q198" s="23">
        <f t="shared" si="52"/>
        <v>0.5861872058823528</v>
      </c>
      <c r="R198" s="23">
        <f t="shared" si="53"/>
        <v>0.039079147058823524</v>
      </c>
      <c r="S198" s="31">
        <f t="shared" si="54"/>
        <v>2.2144849999999994</v>
      </c>
      <c r="T198" s="31">
        <f t="shared" si="55"/>
        <v>0.6643454999999999</v>
      </c>
      <c r="U198" s="23">
        <f t="shared" si="56"/>
        <v>2.8788304999999994</v>
      </c>
      <c r="V198" s="23">
        <f t="shared" si="57"/>
        <v>0.19863930449999997</v>
      </c>
      <c r="W198" s="23">
        <f t="shared" si="58"/>
        <v>3.0774698044999993</v>
      </c>
      <c r="X198" s="23">
        <f t="shared" si="59"/>
        <v>1.0463397335299998</v>
      </c>
      <c r="Y198" s="23">
        <f t="shared" si="66"/>
        <v>3.255963053160999</v>
      </c>
      <c r="Z198" s="23">
        <f t="shared" si="67"/>
        <v>7.3797725911909975</v>
      </c>
      <c r="AA198" s="23">
        <f t="shared" si="62"/>
        <v>2.213931777357299</v>
      </c>
      <c r="AF198">
        <v>168.3</v>
      </c>
      <c r="AG198">
        <v>1.1</v>
      </c>
    </row>
    <row r="199" spans="1:33" ht="63">
      <c r="A199" s="23" t="s">
        <v>373</v>
      </c>
      <c r="B199" s="30" t="s">
        <v>374</v>
      </c>
      <c r="C199" s="28">
        <v>31</v>
      </c>
      <c r="D199" s="34">
        <v>5</v>
      </c>
      <c r="E199" s="28">
        <v>1.73</v>
      </c>
      <c r="F199" s="28">
        <f t="shared" si="44"/>
        <v>53.63</v>
      </c>
      <c r="G199" s="18">
        <v>168.3</v>
      </c>
      <c r="H199" s="23">
        <f t="shared" si="45"/>
        <v>0.3186571598336304</v>
      </c>
      <c r="I199" s="23">
        <v>3.41</v>
      </c>
      <c r="J199" s="23">
        <f t="shared" si="46"/>
        <v>1.0866209150326798</v>
      </c>
      <c r="K199" s="18">
        <f t="shared" si="47"/>
        <v>1.1</v>
      </c>
      <c r="L199" s="23">
        <f t="shared" si="48"/>
        <v>1.1952830065359479</v>
      </c>
      <c r="M199" s="23">
        <f t="shared" si="49"/>
        <v>3.5858490196078434</v>
      </c>
      <c r="N199" s="23">
        <f t="shared" si="50"/>
        <v>0.5976415032679739</v>
      </c>
      <c r="O199" s="23">
        <f t="shared" si="51"/>
        <v>5.378773529411765</v>
      </c>
      <c r="P199" s="23">
        <f>O199*26/100</f>
        <v>1.3984811176470588</v>
      </c>
      <c r="Q199" s="23">
        <f t="shared" si="52"/>
        <v>2.420448088235294</v>
      </c>
      <c r="R199" s="23">
        <f t="shared" si="53"/>
        <v>0.16136320588235292</v>
      </c>
      <c r="S199" s="31">
        <f t="shared" si="54"/>
        <v>9.359065941176471</v>
      </c>
      <c r="T199" s="31">
        <f t="shared" si="55"/>
        <v>2.807719782352941</v>
      </c>
      <c r="U199" s="23">
        <f t="shared" si="56"/>
        <v>12.166785723529411</v>
      </c>
      <c r="V199" s="23">
        <f t="shared" si="57"/>
        <v>0.8395082149235294</v>
      </c>
      <c r="W199" s="23">
        <f t="shared" si="58"/>
        <v>13.006293938452941</v>
      </c>
      <c r="X199" s="23">
        <f t="shared" si="59"/>
        <v>4.4221399390739995</v>
      </c>
      <c r="Y199" s="23">
        <f t="shared" si="66"/>
        <v>13.760658986883211</v>
      </c>
      <c r="Z199" s="23">
        <f t="shared" si="67"/>
        <v>31.189092864410153</v>
      </c>
      <c r="AA199" s="23">
        <f t="shared" si="62"/>
        <v>9.356727859323046</v>
      </c>
      <c r="AF199">
        <v>168.3</v>
      </c>
      <c r="AG199">
        <v>1.1</v>
      </c>
    </row>
    <row r="200" spans="1:33" ht="63">
      <c r="A200" s="23" t="s">
        <v>375</v>
      </c>
      <c r="B200" s="30" t="s">
        <v>376</v>
      </c>
      <c r="C200" s="28">
        <v>31</v>
      </c>
      <c r="D200" s="34">
        <v>4</v>
      </c>
      <c r="E200" s="28">
        <v>1.57</v>
      </c>
      <c r="F200" s="28">
        <f t="shared" si="44"/>
        <v>48.67</v>
      </c>
      <c r="G200" s="18">
        <v>168.3</v>
      </c>
      <c r="H200" s="23">
        <f t="shared" si="45"/>
        <v>0.28918597742127156</v>
      </c>
      <c r="I200" s="23">
        <v>0.26</v>
      </c>
      <c r="J200" s="23">
        <f t="shared" si="46"/>
        <v>0.07518835412953061</v>
      </c>
      <c r="K200" s="18">
        <f t="shared" si="47"/>
        <v>1.1</v>
      </c>
      <c r="L200" s="23">
        <f t="shared" si="48"/>
        <v>0.08270718954248367</v>
      </c>
      <c r="M200" s="23">
        <f t="shared" si="49"/>
        <v>0.24812156862745102</v>
      </c>
      <c r="N200" s="23">
        <f t="shared" si="50"/>
        <v>0.04135359477124183</v>
      </c>
      <c r="O200" s="23">
        <f t="shared" si="51"/>
        <v>0.3721823529411765</v>
      </c>
      <c r="P200" s="23">
        <f t="shared" si="65"/>
        <v>0.08188011764705884</v>
      </c>
      <c r="Q200" s="23">
        <f t="shared" si="52"/>
        <v>0.16748205882352946</v>
      </c>
      <c r="R200" s="23">
        <f t="shared" si="53"/>
        <v>0.011165470588235296</v>
      </c>
      <c r="S200" s="31">
        <f t="shared" si="54"/>
        <v>0.63271</v>
      </c>
      <c r="T200" s="31">
        <f t="shared" si="55"/>
        <v>0.189813</v>
      </c>
      <c r="U200" s="23">
        <f t="shared" si="56"/>
        <v>0.822523</v>
      </c>
      <c r="V200" s="23">
        <f t="shared" si="57"/>
        <v>0.056754087</v>
      </c>
      <c r="W200" s="23">
        <f t="shared" si="58"/>
        <v>0.879277087</v>
      </c>
      <c r="X200" s="23">
        <f t="shared" si="59"/>
        <v>0.29895420957999996</v>
      </c>
      <c r="Y200" s="23">
        <f t="shared" si="66"/>
        <v>0.9302751580459998</v>
      </c>
      <c r="Z200" s="23">
        <f t="shared" si="67"/>
        <v>2.1085064546259997</v>
      </c>
      <c r="AA200" s="23">
        <f t="shared" si="62"/>
        <v>0.6325519363877999</v>
      </c>
      <c r="AF200">
        <v>168.3</v>
      </c>
      <c r="AG200">
        <v>1.1</v>
      </c>
    </row>
    <row r="202" spans="2:17" ht="15.75">
      <c r="B202" s="56" t="s">
        <v>606</v>
      </c>
      <c r="C202" s="56"/>
      <c r="D202" s="56"/>
      <c r="E202" s="56"/>
      <c r="F202" s="56"/>
      <c r="G202" s="56"/>
      <c r="Q202" t="s">
        <v>607</v>
      </c>
    </row>
    <row r="220" spans="20:27" ht="18">
      <c r="T220" s="43"/>
      <c r="U220" s="43" t="s">
        <v>377</v>
      </c>
      <c r="V220" s="43"/>
      <c r="W220" s="43"/>
      <c r="X220" s="43"/>
      <c r="Y220" s="43"/>
      <c r="Z220" s="43"/>
      <c r="AA220" s="43"/>
    </row>
    <row r="221" spans="20:27" ht="18">
      <c r="T221" s="43" t="s">
        <v>608</v>
      </c>
      <c r="U221" s="43"/>
      <c r="V221" s="43"/>
      <c r="W221" s="43"/>
      <c r="X221" s="43"/>
      <c r="Y221" s="43"/>
      <c r="Z221" s="43"/>
      <c r="AA221" s="43"/>
    </row>
    <row r="222" spans="20:27" ht="18">
      <c r="T222" s="43"/>
      <c r="U222" s="44"/>
      <c r="V222" s="43"/>
      <c r="W222" s="44" t="s">
        <v>609</v>
      </c>
      <c r="X222" s="43"/>
      <c r="Y222" s="43"/>
      <c r="Z222" s="43"/>
      <c r="AA222" s="43"/>
    </row>
    <row r="224" ht="15">
      <c r="K224" s="6"/>
    </row>
    <row r="227" spans="2:27" ht="18">
      <c r="B227" s="57" t="s">
        <v>587</v>
      </c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</row>
    <row r="228" spans="1:27" ht="141">
      <c r="A228" s="2" t="s">
        <v>0</v>
      </c>
      <c r="B228" s="10" t="s">
        <v>1</v>
      </c>
      <c r="C228" s="11" t="s">
        <v>42</v>
      </c>
      <c r="D228" s="11" t="s">
        <v>43</v>
      </c>
      <c r="E228" s="11" t="s">
        <v>44</v>
      </c>
      <c r="F228" s="11" t="s">
        <v>45</v>
      </c>
      <c r="G228" s="11" t="s">
        <v>46</v>
      </c>
      <c r="H228" s="11" t="s">
        <v>47</v>
      </c>
      <c r="I228" s="11" t="s">
        <v>48</v>
      </c>
      <c r="J228" s="11" t="s">
        <v>49</v>
      </c>
      <c r="K228" s="11" t="s">
        <v>52</v>
      </c>
      <c r="L228" s="12" t="s">
        <v>53</v>
      </c>
      <c r="M228" s="3" t="s">
        <v>54</v>
      </c>
      <c r="N228" s="14" t="s">
        <v>55</v>
      </c>
      <c r="O228" s="7" t="s">
        <v>56</v>
      </c>
      <c r="P228" s="7" t="s">
        <v>57</v>
      </c>
      <c r="Q228" s="16" t="s">
        <v>58</v>
      </c>
      <c r="R228" s="16" t="s">
        <v>69</v>
      </c>
      <c r="S228" s="15" t="s">
        <v>59</v>
      </c>
      <c r="T228" s="14" t="s">
        <v>60</v>
      </c>
      <c r="U228" s="19" t="s">
        <v>61</v>
      </c>
      <c r="V228" s="15" t="s">
        <v>62</v>
      </c>
      <c r="W228" s="15" t="s">
        <v>63</v>
      </c>
      <c r="X228" s="15" t="s">
        <v>64</v>
      </c>
      <c r="Y228" s="19" t="s">
        <v>65</v>
      </c>
      <c r="Z228" s="15" t="s">
        <v>66</v>
      </c>
      <c r="AA228" s="15" t="s">
        <v>67</v>
      </c>
    </row>
    <row r="229" spans="1:27" ht="14.25">
      <c r="A229" s="2"/>
      <c r="B229" s="58" t="s">
        <v>610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</row>
    <row r="230" spans="1:27" ht="23.25" customHeight="1">
      <c r="A230" s="20">
        <v>1</v>
      </c>
      <c r="B230" s="9" t="s">
        <v>611</v>
      </c>
      <c r="C230" s="36">
        <v>33</v>
      </c>
      <c r="D230" s="8">
        <v>4</v>
      </c>
      <c r="E230" s="8">
        <v>1.57</v>
      </c>
      <c r="F230" s="8">
        <f aca="true" t="shared" si="69" ref="F230:F235">C230*E230</f>
        <v>51.81</v>
      </c>
      <c r="G230" s="18">
        <v>168.3</v>
      </c>
      <c r="H230" s="23">
        <f aca="true" t="shared" si="70" ref="H230:H235">F230/G230</f>
        <v>0.307843137254902</v>
      </c>
      <c r="I230" s="23">
        <f>0.33*4</f>
        <v>1.32</v>
      </c>
      <c r="J230" s="23">
        <f aca="true" t="shared" si="71" ref="J230:J235">H230*I230</f>
        <v>0.40635294117647064</v>
      </c>
      <c r="K230" s="23">
        <f>J230*210/100</f>
        <v>0.8533411764705883</v>
      </c>
      <c r="L230" s="23">
        <f aca="true" t="shared" si="72" ref="L230:L235">J230*50/100</f>
        <v>0.20317647058823532</v>
      </c>
      <c r="M230" s="23">
        <f aca="true" t="shared" si="73" ref="M230:M235">K230+L230+J230</f>
        <v>1.4628705882352941</v>
      </c>
      <c r="N230" s="23">
        <f aca="true" t="shared" si="74" ref="N230:N235">M230*22/100</f>
        <v>0.32183152941176474</v>
      </c>
      <c r="O230" s="23">
        <f aca="true" t="shared" si="75" ref="O230:O235">M230*45/100</f>
        <v>0.6582917647058824</v>
      </c>
      <c r="P230" s="23">
        <f aca="true" t="shared" si="76" ref="P230:P235">M230*3/100</f>
        <v>0.043886117647058825</v>
      </c>
      <c r="Q230" s="31">
        <f aca="true" t="shared" si="77" ref="Q230:Q235">M230+N230+O230+P230</f>
        <v>2.48688</v>
      </c>
      <c r="R230" s="31">
        <f aca="true" t="shared" si="78" ref="R230:R235">Q230*30/100</f>
        <v>0.7460640000000001</v>
      </c>
      <c r="S230" s="23">
        <f aca="true" t="shared" si="79" ref="S230:S235">Q230+R230</f>
        <v>3.2329440000000003</v>
      </c>
      <c r="T230" s="23">
        <f aca="true" t="shared" si="80" ref="T230:T235">S230*6.9/100</f>
        <v>0.22307313600000003</v>
      </c>
      <c r="U230" s="23">
        <f aca="true" t="shared" si="81" ref="U230:U235">S230+T230</f>
        <v>3.4560171360000003</v>
      </c>
      <c r="V230" s="23">
        <f aca="true" t="shared" si="82" ref="V230:V235">U230*34/100</f>
        <v>1.17504582624</v>
      </c>
      <c r="W230" s="23">
        <f aca="true" t="shared" si="83" ref="W230:W235">U230*0.63/100</f>
        <v>0.0217729079568</v>
      </c>
      <c r="X230" s="23">
        <f aca="true" t="shared" si="84" ref="X230:X235">U230*105.8/100</f>
        <v>3.6564661298880003</v>
      </c>
      <c r="Y230" s="23">
        <f aca="true" t="shared" si="85" ref="Y230:Y235">SUM(U230:X230)</f>
        <v>8.3093020000848</v>
      </c>
      <c r="Z230" s="23">
        <f aca="true" t="shared" si="86" ref="Z230:Z235">Y230*10/100</f>
        <v>0.83093020000848</v>
      </c>
      <c r="AA230" s="23">
        <f aca="true" t="shared" si="87" ref="AA230:AA235">Y230+Z230</f>
        <v>9.14023220009328</v>
      </c>
    </row>
    <row r="231" spans="1:27" ht="21" customHeight="1">
      <c r="A231" s="20">
        <v>2</v>
      </c>
      <c r="B231" s="9" t="s">
        <v>612</v>
      </c>
      <c r="C231" s="36">
        <v>33</v>
      </c>
      <c r="D231" s="8">
        <v>4</v>
      </c>
      <c r="E231" s="8">
        <v>1.57</v>
      </c>
      <c r="F231" s="8">
        <f t="shared" si="69"/>
        <v>51.81</v>
      </c>
      <c r="G231" s="18">
        <v>168.3</v>
      </c>
      <c r="H231" s="23">
        <f t="shared" si="70"/>
        <v>0.307843137254902</v>
      </c>
      <c r="I231" s="23">
        <f>0.1*5</f>
        <v>0.5</v>
      </c>
      <c r="J231" s="23">
        <f t="shared" si="71"/>
        <v>0.153921568627451</v>
      </c>
      <c r="K231" s="23">
        <f>J231*300/100</f>
        <v>0.46176470588235297</v>
      </c>
      <c r="L231" s="23">
        <f t="shared" si="72"/>
        <v>0.0769607843137255</v>
      </c>
      <c r="M231" s="23">
        <f t="shared" si="73"/>
        <v>0.6926470588235295</v>
      </c>
      <c r="N231" s="23">
        <f t="shared" si="74"/>
        <v>0.1523823529411765</v>
      </c>
      <c r="O231" s="23">
        <f t="shared" si="75"/>
        <v>0.31169117647058825</v>
      </c>
      <c r="P231" s="23">
        <f t="shared" si="76"/>
        <v>0.020779411764705883</v>
      </c>
      <c r="Q231" s="31">
        <f t="shared" si="77"/>
        <v>1.1775000000000002</v>
      </c>
      <c r="R231" s="31">
        <f t="shared" si="78"/>
        <v>0.35325</v>
      </c>
      <c r="S231" s="23">
        <f t="shared" si="79"/>
        <v>1.5307500000000003</v>
      </c>
      <c r="T231" s="23">
        <f t="shared" si="80"/>
        <v>0.10562175000000001</v>
      </c>
      <c r="U231" s="23">
        <f t="shared" si="81"/>
        <v>1.6363717500000003</v>
      </c>
      <c r="V231" s="23">
        <f t="shared" si="82"/>
        <v>0.5563663950000002</v>
      </c>
      <c r="W231" s="23">
        <f t="shared" si="83"/>
        <v>0.010309142025000002</v>
      </c>
      <c r="X231" s="23">
        <f t="shared" si="84"/>
        <v>1.7312813115000003</v>
      </c>
      <c r="Y231" s="23">
        <f t="shared" si="85"/>
        <v>3.934328598525001</v>
      </c>
      <c r="Z231" s="23">
        <f t="shared" si="86"/>
        <v>0.39343285985250004</v>
      </c>
      <c r="AA231" s="23">
        <f t="shared" si="87"/>
        <v>4.327761458377501</v>
      </c>
    </row>
    <row r="232" spans="1:27" ht="30.75" customHeight="1">
      <c r="A232" s="22">
        <v>3</v>
      </c>
      <c r="B232" s="9" t="s">
        <v>613</v>
      </c>
      <c r="C232" s="36">
        <v>33</v>
      </c>
      <c r="D232" s="8">
        <v>4</v>
      </c>
      <c r="E232" s="8">
        <v>1.57</v>
      </c>
      <c r="F232" s="8">
        <f t="shared" si="69"/>
        <v>51.81</v>
      </c>
      <c r="G232" s="18">
        <v>168.3</v>
      </c>
      <c r="H232" s="23">
        <f t="shared" si="70"/>
        <v>0.307843137254902</v>
      </c>
      <c r="I232" s="23">
        <f>0.06*5</f>
        <v>0.3</v>
      </c>
      <c r="J232" s="23">
        <f t="shared" si="71"/>
        <v>0.0923529411764706</v>
      </c>
      <c r="K232" s="23">
        <f>J232*300/100</f>
        <v>0.2770588235294118</v>
      </c>
      <c r="L232" s="23">
        <f t="shared" si="72"/>
        <v>0.0461764705882353</v>
      </c>
      <c r="M232" s="23">
        <f t="shared" si="73"/>
        <v>0.4155882352941177</v>
      </c>
      <c r="N232" s="23">
        <f t="shared" si="74"/>
        <v>0.0914294117647059</v>
      </c>
      <c r="O232" s="23">
        <f t="shared" si="75"/>
        <v>0.18701470588235294</v>
      </c>
      <c r="P232" s="23">
        <f t="shared" si="76"/>
        <v>0.012467647058823533</v>
      </c>
      <c r="Q232" s="31">
        <f t="shared" si="77"/>
        <v>0.7065</v>
      </c>
      <c r="R232" s="31">
        <f t="shared" si="78"/>
        <v>0.21195</v>
      </c>
      <c r="S232" s="23">
        <f t="shared" si="79"/>
        <v>0.91845</v>
      </c>
      <c r="T232" s="23">
        <f t="shared" si="80"/>
        <v>0.06337305</v>
      </c>
      <c r="U232" s="23">
        <f t="shared" si="81"/>
        <v>0.98182305</v>
      </c>
      <c r="V232" s="23">
        <f t="shared" si="82"/>
        <v>0.333819837</v>
      </c>
      <c r="W232" s="23">
        <f t="shared" si="83"/>
        <v>0.0061854852150000006</v>
      </c>
      <c r="X232" s="23">
        <f t="shared" si="84"/>
        <v>1.0387687869</v>
      </c>
      <c r="Y232" s="23">
        <f t="shared" si="85"/>
        <v>2.360597159115</v>
      </c>
      <c r="Z232" s="23">
        <f t="shared" si="86"/>
        <v>0.23605971591150002</v>
      </c>
      <c r="AA232" s="23">
        <f t="shared" si="87"/>
        <v>2.5966568750265</v>
      </c>
    </row>
    <row r="233" spans="1:27" ht="16.5" customHeight="1">
      <c r="A233" s="20">
        <v>4</v>
      </c>
      <c r="B233" s="9" t="s">
        <v>614</v>
      </c>
      <c r="C233" s="36">
        <v>33</v>
      </c>
      <c r="D233" s="8">
        <v>4</v>
      </c>
      <c r="E233" s="8">
        <v>1.57</v>
      </c>
      <c r="F233" s="8">
        <f t="shared" si="69"/>
        <v>51.81</v>
      </c>
      <c r="G233" s="18">
        <v>168.3</v>
      </c>
      <c r="H233" s="23">
        <f t="shared" si="70"/>
        <v>0.307843137254902</v>
      </c>
      <c r="I233" s="23">
        <f>0.92/10*40</f>
        <v>3.6799999999999997</v>
      </c>
      <c r="J233" s="23">
        <f t="shared" si="71"/>
        <v>1.132862745098039</v>
      </c>
      <c r="K233" s="23">
        <f>J233*300/100</f>
        <v>3.3985882352941172</v>
      </c>
      <c r="L233" s="23">
        <f t="shared" si="72"/>
        <v>0.5664313725490195</v>
      </c>
      <c r="M233" s="23">
        <f t="shared" si="73"/>
        <v>5.097882352941175</v>
      </c>
      <c r="N233" s="23">
        <f t="shared" si="74"/>
        <v>1.1215341176470586</v>
      </c>
      <c r="O233" s="23">
        <f t="shared" si="75"/>
        <v>2.2940470588235287</v>
      </c>
      <c r="P233" s="23">
        <f t="shared" si="76"/>
        <v>0.15293647058823526</v>
      </c>
      <c r="Q233" s="31">
        <f t="shared" si="77"/>
        <v>8.666399999999998</v>
      </c>
      <c r="R233" s="31">
        <f t="shared" si="78"/>
        <v>2.599919999999999</v>
      </c>
      <c r="S233" s="23">
        <f t="shared" si="79"/>
        <v>11.266319999999997</v>
      </c>
      <c r="T233" s="23">
        <f t="shared" si="80"/>
        <v>0.7773760799999998</v>
      </c>
      <c r="U233" s="23">
        <f t="shared" si="81"/>
        <v>12.043696079999997</v>
      </c>
      <c r="V233" s="23">
        <f t="shared" si="82"/>
        <v>4.094856667199998</v>
      </c>
      <c r="W233" s="23">
        <f t="shared" si="83"/>
        <v>0.07587528530399998</v>
      </c>
      <c r="X233" s="23">
        <f t="shared" si="84"/>
        <v>12.742230452639996</v>
      </c>
      <c r="Y233" s="23">
        <f t="shared" si="85"/>
        <v>28.95665848514399</v>
      </c>
      <c r="Z233" s="23">
        <f t="shared" si="86"/>
        <v>2.895665848514399</v>
      </c>
      <c r="AA233" s="23">
        <f t="shared" si="87"/>
        <v>31.852324333658387</v>
      </c>
    </row>
    <row r="234" spans="1:27" ht="27.75" customHeight="1">
      <c r="A234" s="20">
        <v>5</v>
      </c>
      <c r="B234" s="9" t="s">
        <v>616</v>
      </c>
      <c r="C234" s="36">
        <v>33</v>
      </c>
      <c r="D234" s="8">
        <v>4</v>
      </c>
      <c r="E234" s="8">
        <v>1.57</v>
      </c>
      <c r="F234" s="8">
        <f t="shared" si="69"/>
        <v>51.81</v>
      </c>
      <c r="G234" s="18">
        <v>168.3</v>
      </c>
      <c r="H234" s="23">
        <f t="shared" si="70"/>
        <v>0.307843137254902</v>
      </c>
      <c r="I234" s="23">
        <f>2*0.044</f>
        <v>0.088</v>
      </c>
      <c r="J234" s="23">
        <f t="shared" si="71"/>
        <v>0.027090196078431373</v>
      </c>
      <c r="K234" s="23">
        <f>J234*300/100</f>
        <v>0.08127058823529412</v>
      </c>
      <c r="L234" s="23">
        <f t="shared" si="72"/>
        <v>0.013545098039215686</v>
      </c>
      <c r="M234" s="23">
        <f t="shared" si="73"/>
        <v>0.12190588235294118</v>
      </c>
      <c r="N234" s="23">
        <f t="shared" si="74"/>
        <v>0.026819294117647063</v>
      </c>
      <c r="O234" s="23">
        <f t="shared" si="75"/>
        <v>0.05485764705882353</v>
      </c>
      <c r="P234" s="23">
        <f t="shared" si="76"/>
        <v>0.0036571764705882353</v>
      </c>
      <c r="Q234" s="31">
        <f t="shared" si="77"/>
        <v>0.20724000000000004</v>
      </c>
      <c r="R234" s="31">
        <f t="shared" si="78"/>
        <v>0.06217200000000001</v>
      </c>
      <c r="S234" s="23">
        <f t="shared" si="79"/>
        <v>0.26941200000000004</v>
      </c>
      <c r="T234" s="23">
        <f t="shared" si="80"/>
        <v>0.018589428000000005</v>
      </c>
      <c r="U234" s="23">
        <f t="shared" si="81"/>
        <v>0.28800142800000006</v>
      </c>
      <c r="V234" s="23">
        <f t="shared" si="82"/>
        <v>0.09792048552000003</v>
      </c>
      <c r="W234" s="23">
        <f t="shared" si="83"/>
        <v>0.0018144089964000005</v>
      </c>
      <c r="X234" s="23">
        <f t="shared" si="84"/>
        <v>0.30470551082400005</v>
      </c>
      <c r="Y234" s="23">
        <f t="shared" si="85"/>
        <v>0.6924418333404001</v>
      </c>
      <c r="Z234" s="23">
        <f t="shared" si="86"/>
        <v>0.06924418333404</v>
      </c>
      <c r="AA234" s="23">
        <f t="shared" si="87"/>
        <v>0.7616860166744401</v>
      </c>
    </row>
    <row r="235" spans="1:27" ht="27.75" customHeight="1">
      <c r="A235" s="20">
        <v>6</v>
      </c>
      <c r="B235" s="9" t="s">
        <v>619</v>
      </c>
      <c r="C235" s="36">
        <v>33</v>
      </c>
      <c r="D235" s="8">
        <v>4</v>
      </c>
      <c r="E235" s="8">
        <v>1.57</v>
      </c>
      <c r="F235" s="8">
        <f t="shared" si="69"/>
        <v>51.81</v>
      </c>
      <c r="G235" s="18">
        <v>169.3</v>
      </c>
      <c r="H235" s="23">
        <f t="shared" si="70"/>
        <v>0.30602480803307736</v>
      </c>
      <c r="I235" s="23">
        <v>2.11</v>
      </c>
      <c r="J235" s="23">
        <f t="shared" si="71"/>
        <v>0.6457123449497932</v>
      </c>
      <c r="K235" s="23">
        <f>J235*300/100</f>
        <v>1.9371370348493797</v>
      </c>
      <c r="L235" s="23">
        <f t="shared" si="72"/>
        <v>0.3228561724748966</v>
      </c>
      <c r="M235" s="23">
        <f t="shared" si="73"/>
        <v>2.90570555227407</v>
      </c>
      <c r="N235" s="23">
        <f t="shared" si="74"/>
        <v>0.6392552215002953</v>
      </c>
      <c r="O235" s="23">
        <f t="shared" si="75"/>
        <v>1.3075674985233314</v>
      </c>
      <c r="P235" s="23">
        <f t="shared" si="76"/>
        <v>0.0871711665682221</v>
      </c>
      <c r="Q235" s="31">
        <f t="shared" si="77"/>
        <v>4.939699438865919</v>
      </c>
      <c r="R235" s="31">
        <f t="shared" si="78"/>
        <v>1.4819098316597756</v>
      </c>
      <c r="S235" s="23">
        <f t="shared" si="79"/>
        <v>6.421609270525694</v>
      </c>
      <c r="T235" s="23">
        <f t="shared" si="80"/>
        <v>0.4430910396662729</v>
      </c>
      <c r="U235" s="23">
        <f t="shared" si="81"/>
        <v>6.864700310191967</v>
      </c>
      <c r="V235" s="23">
        <f t="shared" si="82"/>
        <v>2.3339981054652688</v>
      </c>
      <c r="W235" s="23">
        <f t="shared" si="83"/>
        <v>0.0432476119542094</v>
      </c>
      <c r="X235" s="23">
        <f t="shared" si="84"/>
        <v>7.262852928183102</v>
      </c>
      <c r="Y235" s="23">
        <f t="shared" si="85"/>
        <v>16.50479895579455</v>
      </c>
      <c r="Z235" s="23">
        <f t="shared" si="86"/>
        <v>1.6504798955794546</v>
      </c>
      <c r="AA235" s="23">
        <f t="shared" si="87"/>
        <v>18.155278851374003</v>
      </c>
    </row>
    <row r="236" spans="1:14" ht="31.5" customHeight="1">
      <c r="A236" s="38"/>
      <c r="B236" s="56" t="s">
        <v>615</v>
      </c>
      <c r="C236" s="56"/>
      <c r="N236" s="37"/>
    </row>
    <row r="237" spans="2:6" ht="16.5" customHeight="1">
      <c r="B237" s="45" t="s">
        <v>617</v>
      </c>
      <c r="C237" s="45"/>
      <c r="D237" s="39">
        <v>17.5</v>
      </c>
      <c r="E237" s="40">
        <v>6</v>
      </c>
      <c r="F237" s="39">
        <f>D237*E237</f>
        <v>105</v>
      </c>
    </row>
    <row r="238" spans="2:6" ht="12.75">
      <c r="B238" s="46" t="s">
        <v>618</v>
      </c>
      <c r="C238" s="47"/>
      <c r="D238" s="41">
        <v>0.294</v>
      </c>
      <c r="E238" s="41">
        <v>4.1</v>
      </c>
      <c r="F238" s="23">
        <f>D238*E238</f>
        <v>1.2053999999999998</v>
      </c>
    </row>
    <row r="239" spans="2:6" ht="12.75">
      <c r="B239" s="48"/>
      <c r="C239" s="48"/>
      <c r="D239" s="38"/>
      <c r="E239" s="38"/>
      <c r="F239" s="38"/>
    </row>
    <row r="240" spans="2:7" ht="12.75">
      <c r="B240" s="42"/>
      <c r="C240" s="42"/>
      <c r="D240" s="38"/>
      <c r="E240" s="38"/>
      <c r="F240" s="38"/>
      <c r="G240" s="35"/>
    </row>
    <row r="244" spans="7:14" ht="12.75">
      <c r="G244" t="s">
        <v>606</v>
      </c>
      <c r="N244" t="s">
        <v>607</v>
      </c>
    </row>
  </sheetData>
  <sheetProtection/>
  <mergeCells count="11">
    <mergeCell ref="B9:AA9"/>
    <mergeCell ref="B202:G202"/>
    <mergeCell ref="B227:AA227"/>
    <mergeCell ref="B229:AA229"/>
    <mergeCell ref="B236:C236"/>
    <mergeCell ref="B237:C237"/>
    <mergeCell ref="B238:C238"/>
    <mergeCell ref="B239:C239"/>
    <mergeCell ref="B11:AA11"/>
    <mergeCell ref="B142:AA142"/>
    <mergeCell ref="A178:AA178"/>
  </mergeCells>
  <printOptions/>
  <pageMargins left="0" right="0" top="0" bottom="0" header="0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0"/>
  <sheetViews>
    <sheetView zoomScale="72" zoomScaleNormal="72" zoomScalePageLayoutView="0" workbookViewId="0" topLeftCell="A1">
      <selection activeCell="J8" sqref="J8"/>
    </sheetView>
  </sheetViews>
  <sheetFormatPr defaultColWidth="9.00390625" defaultRowHeight="12.75"/>
  <cols>
    <col min="1" max="1" width="9.625" style="0" customWidth="1"/>
    <col min="2" max="2" width="40.875" style="0" customWidth="1"/>
    <col min="3" max="3" width="9.25390625" style="0" customWidth="1"/>
    <col min="4" max="4" width="7.625" style="0" customWidth="1"/>
    <col min="5" max="5" width="8.375" style="0" customWidth="1"/>
    <col min="8" max="8" width="8.875" style="0" customWidth="1"/>
    <col min="9" max="9" width="7.25390625" style="0" customWidth="1"/>
    <col min="10" max="10" width="8.75390625" style="0" customWidth="1"/>
    <col min="14" max="14" width="9.875" style="0" customWidth="1"/>
    <col min="15" max="15" width="10.25390625" style="0" customWidth="1"/>
    <col min="17" max="17" width="9.125" style="0" customWidth="1"/>
    <col min="18" max="18" width="8.125" style="0" customWidth="1"/>
    <col min="19" max="19" width="10.00390625" style="0" customWidth="1"/>
    <col min="20" max="20" width="10.125" style="0" customWidth="1"/>
    <col min="21" max="21" width="10.75390625" style="0" customWidth="1"/>
    <col min="22" max="22" width="9.875" style="0" customWidth="1"/>
    <col min="23" max="23" width="9.375" style="0" customWidth="1"/>
    <col min="24" max="24" width="9.00390625" style="0" customWidth="1"/>
    <col min="25" max="25" width="8.125" style="0" customWidth="1"/>
    <col min="26" max="26" width="10.125" style="0" customWidth="1"/>
    <col min="27" max="27" width="8.25390625" style="0" customWidth="1"/>
    <col min="28" max="28" width="11.125" style="0" customWidth="1"/>
    <col min="29" max="29" width="12.875" style="0" customWidth="1"/>
  </cols>
  <sheetData>
    <row r="1" spans="11:12" ht="15">
      <c r="K1" s="6"/>
      <c r="L1" t="s">
        <v>377</v>
      </c>
    </row>
    <row r="2" ht="15">
      <c r="K2" s="6" t="s">
        <v>378</v>
      </c>
    </row>
    <row r="3" spans="11:12" ht="15">
      <c r="K3" s="6"/>
      <c r="L3" s="6" t="s">
        <v>379</v>
      </c>
    </row>
    <row r="4" ht="15">
      <c r="K4" s="6"/>
    </row>
    <row r="7" spans="2:29" ht="15.75">
      <c r="B7" s="55" t="s">
        <v>587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41">
      <c r="A8" s="2" t="s">
        <v>0</v>
      </c>
      <c r="B8" s="10" t="s">
        <v>1</v>
      </c>
      <c r="C8" s="11" t="s">
        <v>42</v>
      </c>
      <c r="D8" s="11" t="s">
        <v>43</v>
      </c>
      <c r="E8" s="11" t="s">
        <v>44</v>
      </c>
      <c r="F8" s="11" t="s">
        <v>45</v>
      </c>
      <c r="G8" s="11" t="s">
        <v>46</v>
      </c>
      <c r="H8" s="11" t="s">
        <v>47</v>
      </c>
      <c r="I8" s="11" t="s">
        <v>48</v>
      </c>
      <c r="J8" s="11" t="s">
        <v>49</v>
      </c>
      <c r="K8" s="11" t="s">
        <v>52</v>
      </c>
      <c r="L8" s="12" t="s">
        <v>53</v>
      </c>
      <c r="M8" s="3" t="s">
        <v>54</v>
      </c>
      <c r="N8" s="14" t="s">
        <v>55</v>
      </c>
      <c r="O8" s="7" t="s">
        <v>56</v>
      </c>
      <c r="P8" s="7" t="s">
        <v>57</v>
      </c>
      <c r="Q8" s="16" t="s">
        <v>58</v>
      </c>
      <c r="R8" s="16" t="s">
        <v>69</v>
      </c>
      <c r="S8" s="15" t="s">
        <v>59</v>
      </c>
      <c r="T8" s="14" t="s">
        <v>60</v>
      </c>
      <c r="U8" s="19" t="s">
        <v>61</v>
      </c>
      <c r="V8" s="15" t="s">
        <v>62</v>
      </c>
      <c r="W8" s="15" t="s">
        <v>63</v>
      </c>
      <c r="X8" s="15" t="s">
        <v>64</v>
      </c>
      <c r="Y8" s="15" t="s">
        <v>385</v>
      </c>
      <c r="Z8" s="19" t="s">
        <v>65</v>
      </c>
      <c r="AA8" s="15" t="s">
        <v>66</v>
      </c>
      <c r="AB8" s="15" t="s">
        <v>67</v>
      </c>
      <c r="AC8" s="19" t="s">
        <v>68</v>
      </c>
    </row>
    <row r="9" spans="1:29" ht="25.5">
      <c r="A9" s="2"/>
      <c r="B9" s="49" t="s">
        <v>384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60"/>
    </row>
    <row r="10" spans="1:33" ht="47.25" customHeight="1">
      <c r="A10" s="20" t="s">
        <v>386</v>
      </c>
      <c r="B10" s="9" t="s">
        <v>588</v>
      </c>
      <c r="C10" s="8">
        <v>292000</v>
      </c>
      <c r="D10" s="8">
        <v>5</v>
      </c>
      <c r="E10" s="8">
        <v>1.73</v>
      </c>
      <c r="F10" s="8">
        <f>C10*E10</f>
        <v>505160</v>
      </c>
      <c r="G10" s="18">
        <f>AF10</f>
        <v>169.3</v>
      </c>
      <c r="H10" s="4">
        <f>F10/G10</f>
        <v>2983.8157117542823</v>
      </c>
      <c r="I10" s="23">
        <f>0.1*1.15</f>
        <v>0.11499999999999999</v>
      </c>
      <c r="J10" s="4">
        <f>H10*I10</f>
        <v>343.13880685174246</v>
      </c>
      <c r="K10" s="4">
        <f>J10*300/100</f>
        <v>1029.4164205552274</v>
      </c>
      <c r="L10" s="4">
        <f>J10*50/100</f>
        <v>171.56940342587123</v>
      </c>
      <c r="M10" s="4">
        <f>K10+L10+J10</f>
        <v>1544.1246308328411</v>
      </c>
      <c r="N10" s="4">
        <f>M10*26/100</f>
        <v>401.4724040165387</v>
      </c>
      <c r="O10" s="4">
        <f>M10*45/100</f>
        <v>694.8560838747785</v>
      </c>
      <c r="P10" s="4">
        <f>M10*3/100</f>
        <v>46.323738924985236</v>
      </c>
      <c r="Q10" s="17">
        <f>M10+N10+O10+P10</f>
        <v>2686.7768576491435</v>
      </c>
      <c r="R10" s="17">
        <f>Q10*30/100</f>
        <v>806.033057294743</v>
      </c>
      <c r="S10" s="4">
        <f>Q10+R10</f>
        <v>3492.8099149438867</v>
      </c>
      <c r="T10" s="4">
        <f>S10*6.9/100</f>
        <v>241.0038841311282</v>
      </c>
      <c r="U10" s="4">
        <f>S10+T10</f>
        <v>3733.8137990750147</v>
      </c>
      <c r="V10" s="4">
        <f>U10*34/100</f>
        <v>1269.4966916855049</v>
      </c>
      <c r="W10" s="4">
        <f>U10*0.63/100</f>
        <v>23.523026934172595</v>
      </c>
      <c r="X10" s="4">
        <f>U10*105.8/100</f>
        <v>3950.3749994213654</v>
      </c>
      <c r="Y10" s="4">
        <f>(6.7*10246)*I10</f>
        <v>7894.542999999999</v>
      </c>
      <c r="Z10" s="4">
        <f>SUM(U10:Y10)</f>
        <v>16871.751517116056</v>
      </c>
      <c r="AA10" s="4">
        <f>Z10*30/100</f>
        <v>5061.525455134816</v>
      </c>
      <c r="AB10" s="4">
        <f>Z10+AA10</f>
        <v>21933.27697225087</v>
      </c>
      <c r="AC10" s="4">
        <v>21900</v>
      </c>
      <c r="AF10">
        <v>169.3</v>
      </c>
      <c r="AG10">
        <v>1.1</v>
      </c>
    </row>
    <row r="11" spans="1:33" ht="47.25" customHeight="1">
      <c r="A11" s="20" t="s">
        <v>389</v>
      </c>
      <c r="B11" s="9" t="s">
        <v>390</v>
      </c>
      <c r="C11" s="8">
        <v>292000</v>
      </c>
      <c r="D11" s="8">
        <v>5</v>
      </c>
      <c r="E11" s="8">
        <v>1.73</v>
      </c>
      <c r="F11" s="8">
        <f>C11*E11</f>
        <v>505160</v>
      </c>
      <c r="G11" s="18">
        <f>AF11</f>
        <v>169.3</v>
      </c>
      <c r="H11" s="4">
        <f>F11/G11</f>
        <v>2983.8157117542823</v>
      </c>
      <c r="I11" s="23">
        <f>0.12*1.15</f>
        <v>0.13799999999999998</v>
      </c>
      <c r="J11" s="4">
        <f aca="true" t="shared" si="0" ref="J11:J40">H11*I11</f>
        <v>411.76656822209094</v>
      </c>
      <c r="K11" s="4">
        <f aca="true" t="shared" si="1" ref="K11:K40">J11*300/100</f>
        <v>1235.2997046662729</v>
      </c>
      <c r="L11" s="4">
        <f aca="true" t="shared" si="2" ref="L11:L40">J11*50/100</f>
        <v>205.88328411104547</v>
      </c>
      <c r="M11" s="4">
        <f aca="true" t="shared" si="3" ref="M11:M40">K11+L11+J11</f>
        <v>1852.9495569994092</v>
      </c>
      <c r="N11" s="4">
        <f>M11*26/100</f>
        <v>481.7668848198464</v>
      </c>
      <c r="O11" s="4">
        <f aca="true" t="shared" si="4" ref="O11:O40">M11*45/100</f>
        <v>833.8273006497341</v>
      </c>
      <c r="P11" s="4">
        <f aca="true" t="shared" si="5" ref="P11:P40">M11*3/100</f>
        <v>55.58848670998228</v>
      </c>
      <c r="Q11" s="17">
        <f aca="true" t="shared" si="6" ref="Q11:Q40">M11+N11+O11+P11</f>
        <v>3224.132229178972</v>
      </c>
      <c r="R11" s="17">
        <f aca="true" t="shared" si="7" ref="R11:R40">Q11*30/100</f>
        <v>967.2396687536916</v>
      </c>
      <c r="S11" s="4">
        <f aca="true" t="shared" si="8" ref="S11:S40">Q11+R11</f>
        <v>4191.371897932664</v>
      </c>
      <c r="T11" s="4">
        <f aca="true" t="shared" si="9" ref="T11:T40">S11*6.9/100</f>
        <v>289.20466095735384</v>
      </c>
      <c r="U11" s="4">
        <f aca="true" t="shared" si="10" ref="U11:U40">S11+T11</f>
        <v>4480.576558890018</v>
      </c>
      <c r="V11" s="4">
        <f aca="true" t="shared" si="11" ref="V11:V40">U11*34/100</f>
        <v>1523.396030022606</v>
      </c>
      <c r="W11" s="4">
        <f aca="true" t="shared" si="12" ref="W11:W40">U11*0.63/100</f>
        <v>28.227632321007114</v>
      </c>
      <c r="X11" s="4">
        <f aca="true" t="shared" si="13" ref="X11:X40">U11*105.8/100</f>
        <v>4740.449999305639</v>
      </c>
      <c r="Y11" s="4">
        <f>(6.7*10246)*I11</f>
        <v>9473.451599999999</v>
      </c>
      <c r="Z11" s="4">
        <f aca="true" t="shared" si="14" ref="Z11:Z40">SUM(U11:Y11)</f>
        <v>20246.10182053927</v>
      </c>
      <c r="AA11" s="4">
        <f aca="true" t="shared" si="15" ref="AA11:AA40">Z11*30/100</f>
        <v>6073.83054616178</v>
      </c>
      <c r="AB11" s="4">
        <f aca="true" t="shared" si="16" ref="AB11:AB40">Z11+AA11</f>
        <v>26319.932366701047</v>
      </c>
      <c r="AC11" s="4">
        <v>26300</v>
      </c>
      <c r="AF11">
        <v>169.3</v>
      </c>
      <c r="AG11">
        <v>1.1</v>
      </c>
    </row>
    <row r="12" spans="1:33" ht="52.5" customHeight="1">
      <c r="A12" s="22" t="s">
        <v>388</v>
      </c>
      <c r="B12" s="9" t="s">
        <v>589</v>
      </c>
      <c r="C12" s="8">
        <v>292000</v>
      </c>
      <c r="D12" s="8">
        <v>5</v>
      </c>
      <c r="E12" s="8">
        <v>1.73</v>
      </c>
      <c r="F12" s="8">
        <f aca="true" t="shared" si="17" ref="F12:F76">C12*E12</f>
        <v>505160</v>
      </c>
      <c r="G12" s="18">
        <f>AF12</f>
        <v>169.3</v>
      </c>
      <c r="H12" s="4">
        <f aca="true" t="shared" si="18" ref="H12:H76">F12/G12</f>
        <v>2983.8157117542823</v>
      </c>
      <c r="I12" s="23">
        <f>0.12*1.15</f>
        <v>0.13799999999999998</v>
      </c>
      <c r="J12" s="4">
        <f t="shared" si="0"/>
        <v>411.76656822209094</v>
      </c>
      <c r="K12" s="4">
        <f t="shared" si="1"/>
        <v>1235.2997046662729</v>
      </c>
      <c r="L12" s="4">
        <f t="shared" si="2"/>
        <v>205.88328411104547</v>
      </c>
      <c r="M12" s="4">
        <f t="shared" si="3"/>
        <v>1852.9495569994092</v>
      </c>
      <c r="N12" s="4">
        <f>M12*26/100</f>
        <v>481.7668848198464</v>
      </c>
      <c r="O12" s="4">
        <f t="shared" si="4"/>
        <v>833.8273006497341</v>
      </c>
      <c r="P12" s="4">
        <f t="shared" si="5"/>
        <v>55.58848670998228</v>
      </c>
      <c r="Q12" s="17">
        <f t="shared" si="6"/>
        <v>3224.132229178972</v>
      </c>
      <c r="R12" s="17">
        <f t="shared" si="7"/>
        <v>967.2396687536916</v>
      </c>
      <c r="S12" s="4">
        <f t="shared" si="8"/>
        <v>4191.371897932664</v>
      </c>
      <c r="T12" s="4">
        <f t="shared" si="9"/>
        <v>289.20466095735384</v>
      </c>
      <c r="U12" s="4">
        <f t="shared" si="10"/>
        <v>4480.576558890018</v>
      </c>
      <c r="V12" s="4">
        <f t="shared" si="11"/>
        <v>1523.396030022606</v>
      </c>
      <c r="W12" s="4">
        <f t="shared" si="12"/>
        <v>28.227632321007114</v>
      </c>
      <c r="X12" s="4">
        <f t="shared" si="13"/>
        <v>4740.449999305639</v>
      </c>
      <c r="Y12" s="4">
        <f>(6.7*10246)*I12</f>
        <v>9473.451599999999</v>
      </c>
      <c r="Z12" s="4">
        <f t="shared" si="14"/>
        <v>20246.10182053927</v>
      </c>
      <c r="AA12" s="4">
        <f t="shared" si="15"/>
        <v>6073.83054616178</v>
      </c>
      <c r="AB12" s="4">
        <f t="shared" si="16"/>
        <v>26319.932366701047</v>
      </c>
      <c r="AC12" s="4">
        <v>26300</v>
      </c>
      <c r="AF12">
        <v>169.3</v>
      </c>
      <c r="AG12">
        <v>1.1</v>
      </c>
    </row>
    <row r="13" spans="1:33" ht="49.5" customHeight="1">
      <c r="A13" s="20" t="s">
        <v>387</v>
      </c>
      <c r="B13" s="9" t="s">
        <v>590</v>
      </c>
      <c r="C13" s="8">
        <v>292000</v>
      </c>
      <c r="D13" s="8">
        <v>5</v>
      </c>
      <c r="E13" s="8">
        <v>1.73</v>
      </c>
      <c r="F13" s="8">
        <f t="shared" si="17"/>
        <v>505160</v>
      </c>
      <c r="G13" s="18">
        <f aca="true" t="shared" si="19" ref="G13:G76">AF13</f>
        <v>169.3</v>
      </c>
      <c r="H13" s="4">
        <f t="shared" si="18"/>
        <v>2983.8157117542823</v>
      </c>
      <c r="I13" s="23">
        <f>0.18*1.15</f>
        <v>0.207</v>
      </c>
      <c r="J13" s="4">
        <f t="shared" si="0"/>
        <v>617.6498523331364</v>
      </c>
      <c r="K13" s="4">
        <f t="shared" si="1"/>
        <v>1852.9495569994094</v>
      </c>
      <c r="L13" s="4">
        <f t="shared" si="2"/>
        <v>308.8249261665682</v>
      </c>
      <c r="M13" s="4">
        <f t="shared" si="3"/>
        <v>2779.424335499114</v>
      </c>
      <c r="N13" s="4">
        <f>M13*26/100</f>
        <v>722.6503272297696</v>
      </c>
      <c r="O13" s="4">
        <f t="shared" si="4"/>
        <v>1250.7409509746012</v>
      </c>
      <c r="P13" s="4">
        <f t="shared" si="5"/>
        <v>83.38273006497342</v>
      </c>
      <c r="Q13" s="17">
        <f t="shared" si="6"/>
        <v>4836.1983437684585</v>
      </c>
      <c r="R13" s="17">
        <f t="shared" si="7"/>
        <v>1450.8595031305376</v>
      </c>
      <c r="S13" s="4">
        <f t="shared" si="8"/>
        <v>6287.057846898996</v>
      </c>
      <c r="T13" s="4">
        <f t="shared" si="9"/>
        <v>433.8069914360307</v>
      </c>
      <c r="U13" s="4">
        <f t="shared" si="10"/>
        <v>6720.864838335026</v>
      </c>
      <c r="V13" s="4">
        <f t="shared" si="11"/>
        <v>2285.094045033909</v>
      </c>
      <c r="W13" s="4">
        <f t="shared" si="12"/>
        <v>42.34144848151067</v>
      </c>
      <c r="X13" s="4">
        <f t="shared" si="13"/>
        <v>7110.674998958458</v>
      </c>
      <c r="Y13" s="4">
        <f>(6.7*10246)*I13</f>
        <v>14210.177399999999</v>
      </c>
      <c r="Z13" s="4">
        <f t="shared" si="14"/>
        <v>30369.152730808906</v>
      </c>
      <c r="AA13" s="4">
        <f t="shared" si="15"/>
        <v>9110.745819242673</v>
      </c>
      <c r="AB13" s="4">
        <f t="shared" si="16"/>
        <v>39479.89855005158</v>
      </c>
      <c r="AC13" s="4">
        <v>39500</v>
      </c>
      <c r="AF13">
        <v>169.3</v>
      </c>
      <c r="AG13">
        <v>1.1</v>
      </c>
    </row>
    <row r="14" spans="1:33" ht="47.25">
      <c r="A14" s="20" t="s">
        <v>391</v>
      </c>
      <c r="B14" s="9" t="s">
        <v>392</v>
      </c>
      <c r="C14" s="8">
        <v>292000</v>
      </c>
      <c r="D14" s="8">
        <v>2</v>
      </c>
      <c r="E14" s="8">
        <v>1.16</v>
      </c>
      <c r="F14" s="8">
        <f t="shared" si="17"/>
        <v>338720</v>
      </c>
      <c r="G14" s="18">
        <f t="shared" si="19"/>
        <v>169.3</v>
      </c>
      <c r="H14" s="4">
        <f t="shared" si="18"/>
        <v>2000.7088009450679</v>
      </c>
      <c r="I14" s="23">
        <v>0.84</v>
      </c>
      <c r="J14" s="4">
        <f t="shared" si="0"/>
        <v>1680.595392793857</v>
      </c>
      <c r="K14" s="4">
        <f t="shared" si="1"/>
        <v>5041.7861783815715</v>
      </c>
      <c r="L14" s="4">
        <f t="shared" si="2"/>
        <v>840.2976963969285</v>
      </c>
      <c r="M14" s="4">
        <f t="shared" si="3"/>
        <v>7562.679267572357</v>
      </c>
      <c r="N14" s="4"/>
      <c r="O14" s="4">
        <f t="shared" si="4"/>
        <v>3403.2056704075603</v>
      </c>
      <c r="P14" s="4">
        <f t="shared" si="5"/>
        <v>226.88037802717074</v>
      </c>
      <c r="Q14" s="17">
        <f t="shared" si="6"/>
        <v>11192.765316007088</v>
      </c>
      <c r="R14" s="17">
        <f t="shared" si="7"/>
        <v>3357.8295948021264</v>
      </c>
      <c r="S14" s="4">
        <f t="shared" si="8"/>
        <v>14550.594910809214</v>
      </c>
      <c r="T14" s="4">
        <f t="shared" si="9"/>
        <v>1003.9910488458357</v>
      </c>
      <c r="U14" s="4">
        <f t="shared" si="10"/>
        <v>15554.585959655049</v>
      </c>
      <c r="V14" s="4">
        <f t="shared" si="11"/>
        <v>5288.559226282716</v>
      </c>
      <c r="W14" s="4">
        <f t="shared" si="12"/>
        <v>97.99389154582681</v>
      </c>
      <c r="X14" s="4">
        <f t="shared" si="13"/>
        <v>16456.75194531504</v>
      </c>
      <c r="Y14" s="4"/>
      <c r="Z14" s="4">
        <f t="shared" si="14"/>
        <v>37397.891022798634</v>
      </c>
      <c r="AA14" s="4">
        <f t="shared" si="15"/>
        <v>11219.367306839591</v>
      </c>
      <c r="AB14" s="4">
        <f t="shared" si="16"/>
        <v>48617.25832963822</v>
      </c>
      <c r="AC14" s="4">
        <v>48600</v>
      </c>
      <c r="AF14">
        <v>169.3</v>
      </c>
      <c r="AG14">
        <v>1.1</v>
      </c>
    </row>
    <row r="15" spans="1:33" ht="47.25">
      <c r="A15" s="20" t="s">
        <v>401</v>
      </c>
      <c r="B15" s="9" t="s">
        <v>395</v>
      </c>
      <c r="C15" s="8">
        <v>292000</v>
      </c>
      <c r="D15" s="8">
        <v>2</v>
      </c>
      <c r="E15" s="8">
        <v>1.16</v>
      </c>
      <c r="F15" s="8">
        <f t="shared" si="17"/>
        <v>338720</v>
      </c>
      <c r="G15" s="18">
        <f t="shared" si="19"/>
        <v>169.3</v>
      </c>
      <c r="H15" s="4">
        <f t="shared" si="18"/>
        <v>2000.7088009450679</v>
      </c>
      <c r="I15" s="23">
        <v>1.008</v>
      </c>
      <c r="J15" s="4">
        <f t="shared" si="0"/>
        <v>2016.7144713526284</v>
      </c>
      <c r="K15" s="4">
        <f t="shared" si="1"/>
        <v>6050.143414057886</v>
      </c>
      <c r="L15" s="4">
        <f t="shared" si="2"/>
        <v>1008.3572356763142</v>
      </c>
      <c r="M15" s="4">
        <f t="shared" si="3"/>
        <v>9075.215121086829</v>
      </c>
      <c r="N15" s="4"/>
      <c r="O15" s="4">
        <f t="shared" si="4"/>
        <v>4083.8468044890733</v>
      </c>
      <c r="P15" s="4">
        <f t="shared" si="5"/>
        <v>272.25645363260486</v>
      </c>
      <c r="Q15" s="17">
        <f t="shared" si="6"/>
        <v>13431.318379208506</v>
      </c>
      <c r="R15" s="17">
        <f t="shared" si="7"/>
        <v>4029.3955137625517</v>
      </c>
      <c r="S15" s="4">
        <f t="shared" si="8"/>
        <v>17460.713892971056</v>
      </c>
      <c r="T15" s="4">
        <f t="shared" si="9"/>
        <v>1204.7892586150028</v>
      </c>
      <c r="U15" s="4">
        <f t="shared" si="10"/>
        <v>18665.50315158606</v>
      </c>
      <c r="V15" s="4">
        <f t="shared" si="11"/>
        <v>6346.27107153926</v>
      </c>
      <c r="W15" s="4">
        <f t="shared" si="12"/>
        <v>117.59266985499218</v>
      </c>
      <c r="X15" s="4">
        <f t="shared" si="13"/>
        <v>19748.10233437805</v>
      </c>
      <c r="Y15" s="4"/>
      <c r="Z15" s="4">
        <f t="shared" si="14"/>
        <v>44877.469227358364</v>
      </c>
      <c r="AA15" s="4">
        <f t="shared" si="15"/>
        <v>13463.24076820751</v>
      </c>
      <c r="AB15" s="4">
        <f t="shared" si="16"/>
        <v>58340.70999556588</v>
      </c>
      <c r="AC15" s="4">
        <v>58300</v>
      </c>
      <c r="AF15">
        <v>169.3</v>
      </c>
      <c r="AG15">
        <v>1.1</v>
      </c>
    </row>
    <row r="16" spans="1:33" ht="47.25">
      <c r="A16" s="20" t="s">
        <v>402</v>
      </c>
      <c r="B16" s="9" t="s">
        <v>394</v>
      </c>
      <c r="C16" s="8">
        <v>292000</v>
      </c>
      <c r="D16" s="8">
        <v>2</v>
      </c>
      <c r="E16" s="8">
        <v>1.16</v>
      </c>
      <c r="F16" s="8">
        <f t="shared" si="17"/>
        <v>338720</v>
      </c>
      <c r="G16" s="18">
        <f t="shared" si="19"/>
        <v>169.3</v>
      </c>
      <c r="H16" s="4">
        <f t="shared" si="18"/>
        <v>2000.7088009450679</v>
      </c>
      <c r="I16" s="23">
        <v>1.008</v>
      </c>
      <c r="J16" s="4">
        <f t="shared" si="0"/>
        <v>2016.7144713526284</v>
      </c>
      <c r="K16" s="4">
        <f t="shared" si="1"/>
        <v>6050.143414057886</v>
      </c>
      <c r="L16" s="4">
        <f t="shared" si="2"/>
        <v>1008.3572356763142</v>
      </c>
      <c r="M16" s="4">
        <f t="shared" si="3"/>
        <v>9075.215121086829</v>
      </c>
      <c r="N16" s="4"/>
      <c r="O16" s="4">
        <f t="shared" si="4"/>
        <v>4083.8468044890733</v>
      </c>
      <c r="P16" s="4">
        <f t="shared" si="5"/>
        <v>272.25645363260486</v>
      </c>
      <c r="Q16" s="17">
        <f t="shared" si="6"/>
        <v>13431.318379208506</v>
      </c>
      <c r="R16" s="17">
        <f t="shared" si="7"/>
        <v>4029.3955137625517</v>
      </c>
      <c r="S16" s="4">
        <f t="shared" si="8"/>
        <v>17460.713892971056</v>
      </c>
      <c r="T16" s="4">
        <f t="shared" si="9"/>
        <v>1204.7892586150028</v>
      </c>
      <c r="U16" s="4">
        <f t="shared" si="10"/>
        <v>18665.50315158606</v>
      </c>
      <c r="V16" s="4">
        <f t="shared" si="11"/>
        <v>6346.27107153926</v>
      </c>
      <c r="W16" s="4">
        <f t="shared" si="12"/>
        <v>117.59266985499218</v>
      </c>
      <c r="X16" s="4">
        <f t="shared" si="13"/>
        <v>19748.10233437805</v>
      </c>
      <c r="Y16" s="4"/>
      <c r="Z16" s="4">
        <f t="shared" si="14"/>
        <v>44877.469227358364</v>
      </c>
      <c r="AA16" s="4">
        <f t="shared" si="15"/>
        <v>13463.24076820751</v>
      </c>
      <c r="AB16" s="4">
        <f t="shared" si="16"/>
        <v>58340.70999556588</v>
      </c>
      <c r="AC16" s="4">
        <v>58300</v>
      </c>
      <c r="AF16">
        <v>169.3</v>
      </c>
      <c r="AG16">
        <v>1.1</v>
      </c>
    </row>
    <row r="17" spans="1:33" ht="47.25">
      <c r="A17" s="20" t="s">
        <v>403</v>
      </c>
      <c r="B17" s="9" t="s">
        <v>393</v>
      </c>
      <c r="C17" s="8">
        <v>292000</v>
      </c>
      <c r="D17" s="8">
        <v>2</v>
      </c>
      <c r="E17" s="8">
        <v>1.16</v>
      </c>
      <c r="F17" s="8">
        <f t="shared" si="17"/>
        <v>338720</v>
      </c>
      <c r="G17" s="18">
        <f t="shared" si="19"/>
        <v>169.3</v>
      </c>
      <c r="H17" s="4">
        <f t="shared" si="18"/>
        <v>2000.7088009450679</v>
      </c>
      <c r="I17" s="23">
        <v>1.29</v>
      </c>
      <c r="J17" s="4">
        <f t="shared" si="0"/>
        <v>2580.9143532191374</v>
      </c>
      <c r="K17" s="4">
        <f t="shared" si="1"/>
        <v>7742.743059657411</v>
      </c>
      <c r="L17" s="4">
        <f t="shared" si="2"/>
        <v>1290.4571766095687</v>
      </c>
      <c r="M17" s="4">
        <f t="shared" si="3"/>
        <v>11614.114589486118</v>
      </c>
      <c r="N17" s="4"/>
      <c r="O17" s="4">
        <f t="shared" si="4"/>
        <v>5226.351565268753</v>
      </c>
      <c r="P17" s="4">
        <f t="shared" si="5"/>
        <v>348.4234376845836</v>
      </c>
      <c r="Q17" s="17">
        <f t="shared" si="6"/>
        <v>17188.889592439456</v>
      </c>
      <c r="R17" s="17">
        <f t="shared" si="7"/>
        <v>5156.666877731837</v>
      </c>
      <c r="S17" s="4">
        <f t="shared" si="8"/>
        <v>22345.556470171294</v>
      </c>
      <c r="T17" s="4">
        <f t="shared" si="9"/>
        <v>1541.843396441819</v>
      </c>
      <c r="U17" s="4">
        <f t="shared" si="10"/>
        <v>23887.399866613112</v>
      </c>
      <c r="V17" s="4">
        <f t="shared" si="11"/>
        <v>8121.715954648458</v>
      </c>
      <c r="W17" s="4">
        <f t="shared" si="12"/>
        <v>150.4906191596626</v>
      </c>
      <c r="X17" s="4">
        <f t="shared" si="13"/>
        <v>25272.86905887667</v>
      </c>
      <c r="Y17" s="4"/>
      <c r="Z17" s="4">
        <f t="shared" si="14"/>
        <v>57432.4754992979</v>
      </c>
      <c r="AA17" s="4">
        <f t="shared" si="15"/>
        <v>17229.74264978937</v>
      </c>
      <c r="AB17" s="4">
        <f t="shared" si="16"/>
        <v>74662.21814908728</v>
      </c>
      <c r="AC17" s="4">
        <v>74700</v>
      </c>
      <c r="AF17">
        <v>169.3</v>
      </c>
      <c r="AG17">
        <v>1.1</v>
      </c>
    </row>
    <row r="18" spans="1:33" ht="47.25">
      <c r="A18" s="20" t="s">
        <v>404</v>
      </c>
      <c r="B18" s="9" t="s">
        <v>396</v>
      </c>
      <c r="C18" s="8">
        <v>292000</v>
      </c>
      <c r="D18" s="8">
        <v>2</v>
      </c>
      <c r="E18" s="8">
        <v>1.16</v>
      </c>
      <c r="F18" s="8">
        <f>C18*E18</f>
        <v>338720</v>
      </c>
      <c r="G18" s="18">
        <f t="shared" si="19"/>
        <v>169.3</v>
      </c>
      <c r="H18" s="4">
        <f>F18/G18</f>
        <v>2000.7088009450679</v>
      </c>
      <c r="I18" s="23">
        <v>1.548</v>
      </c>
      <c r="J18" s="4">
        <f t="shared" si="0"/>
        <v>3097.097223862965</v>
      </c>
      <c r="K18" s="4">
        <f t="shared" si="1"/>
        <v>9291.291671588895</v>
      </c>
      <c r="L18" s="4">
        <f t="shared" si="2"/>
        <v>1548.5486119314824</v>
      </c>
      <c r="M18" s="4">
        <f t="shared" si="3"/>
        <v>13936.937507383343</v>
      </c>
      <c r="N18" s="4"/>
      <c r="O18" s="4">
        <f t="shared" si="4"/>
        <v>6271.621878322505</v>
      </c>
      <c r="P18" s="4">
        <f t="shared" si="5"/>
        <v>418.1081252215003</v>
      </c>
      <c r="Q18" s="17">
        <f t="shared" si="6"/>
        <v>20626.66751092735</v>
      </c>
      <c r="R18" s="17">
        <f t="shared" si="7"/>
        <v>6188.000253278205</v>
      </c>
      <c r="S18" s="4">
        <f t="shared" si="8"/>
        <v>26814.667764205555</v>
      </c>
      <c r="T18" s="4">
        <f t="shared" si="9"/>
        <v>1850.2120757301832</v>
      </c>
      <c r="U18" s="4">
        <f t="shared" si="10"/>
        <v>28664.879839935737</v>
      </c>
      <c r="V18" s="4">
        <f t="shared" si="11"/>
        <v>9746.05914557815</v>
      </c>
      <c r="W18" s="4">
        <f t="shared" si="12"/>
        <v>180.58874299159513</v>
      </c>
      <c r="X18" s="4">
        <f t="shared" si="13"/>
        <v>30327.44287065201</v>
      </c>
      <c r="Y18" s="4"/>
      <c r="Z18" s="4">
        <f t="shared" si="14"/>
        <v>68918.97059915749</v>
      </c>
      <c r="AA18" s="4">
        <f t="shared" si="15"/>
        <v>20675.691179747246</v>
      </c>
      <c r="AB18" s="4">
        <f t="shared" si="16"/>
        <v>89594.66177890473</v>
      </c>
      <c r="AC18" s="4">
        <v>89600</v>
      </c>
      <c r="AF18">
        <v>169.3</v>
      </c>
      <c r="AG18">
        <v>1.1</v>
      </c>
    </row>
    <row r="19" spans="1:33" ht="47.25">
      <c r="A19" s="20" t="s">
        <v>405</v>
      </c>
      <c r="B19" s="9" t="s">
        <v>398</v>
      </c>
      <c r="C19" s="8">
        <v>292000</v>
      </c>
      <c r="D19" s="8">
        <v>2</v>
      </c>
      <c r="E19" s="8">
        <v>1.16</v>
      </c>
      <c r="F19" s="8">
        <f t="shared" si="17"/>
        <v>338720</v>
      </c>
      <c r="G19" s="18">
        <f t="shared" si="19"/>
        <v>169.3</v>
      </c>
      <c r="H19" s="4">
        <f t="shared" si="18"/>
        <v>2000.7088009450679</v>
      </c>
      <c r="I19" s="23">
        <v>1.548</v>
      </c>
      <c r="J19" s="4">
        <f t="shared" si="0"/>
        <v>3097.097223862965</v>
      </c>
      <c r="K19" s="4">
        <f t="shared" si="1"/>
        <v>9291.291671588895</v>
      </c>
      <c r="L19" s="4">
        <f t="shared" si="2"/>
        <v>1548.5486119314824</v>
      </c>
      <c r="M19" s="4">
        <f t="shared" si="3"/>
        <v>13936.937507383343</v>
      </c>
      <c r="N19" s="4"/>
      <c r="O19" s="4">
        <f t="shared" si="4"/>
        <v>6271.621878322505</v>
      </c>
      <c r="P19" s="4">
        <f t="shared" si="5"/>
        <v>418.1081252215003</v>
      </c>
      <c r="Q19" s="17">
        <f t="shared" si="6"/>
        <v>20626.66751092735</v>
      </c>
      <c r="R19" s="17">
        <f t="shared" si="7"/>
        <v>6188.000253278205</v>
      </c>
      <c r="S19" s="4">
        <f t="shared" si="8"/>
        <v>26814.667764205555</v>
      </c>
      <c r="T19" s="4">
        <f t="shared" si="9"/>
        <v>1850.2120757301832</v>
      </c>
      <c r="U19" s="4">
        <f t="shared" si="10"/>
        <v>28664.879839935737</v>
      </c>
      <c r="V19" s="4">
        <f t="shared" si="11"/>
        <v>9746.05914557815</v>
      </c>
      <c r="W19" s="4">
        <f t="shared" si="12"/>
        <v>180.58874299159513</v>
      </c>
      <c r="X19" s="4">
        <f t="shared" si="13"/>
        <v>30327.44287065201</v>
      </c>
      <c r="Y19" s="4"/>
      <c r="Z19" s="4">
        <f t="shared" si="14"/>
        <v>68918.97059915749</v>
      </c>
      <c r="AA19" s="4">
        <f t="shared" si="15"/>
        <v>20675.691179747246</v>
      </c>
      <c r="AB19" s="4">
        <f t="shared" si="16"/>
        <v>89594.66177890473</v>
      </c>
      <c r="AC19" s="4">
        <v>89600</v>
      </c>
      <c r="AF19">
        <v>169.3</v>
      </c>
      <c r="AG19">
        <v>1.1</v>
      </c>
    </row>
    <row r="20" spans="1:33" ht="47.25">
      <c r="A20" s="20" t="s">
        <v>406</v>
      </c>
      <c r="B20" s="9" t="s">
        <v>397</v>
      </c>
      <c r="C20" s="8">
        <v>292000</v>
      </c>
      <c r="D20" s="8">
        <v>2</v>
      </c>
      <c r="E20" s="8">
        <v>1.16</v>
      </c>
      <c r="F20" s="8">
        <f t="shared" si="17"/>
        <v>338720</v>
      </c>
      <c r="G20" s="18">
        <f t="shared" si="19"/>
        <v>169.3</v>
      </c>
      <c r="H20" s="4">
        <f t="shared" si="18"/>
        <v>2000.7088009450679</v>
      </c>
      <c r="I20" s="23">
        <v>0.89</v>
      </c>
      <c r="J20" s="4">
        <f t="shared" si="0"/>
        <v>1780.6308328411105</v>
      </c>
      <c r="K20" s="4">
        <f t="shared" si="1"/>
        <v>5341.8924985233325</v>
      </c>
      <c r="L20" s="4">
        <f t="shared" si="2"/>
        <v>890.3154164205553</v>
      </c>
      <c r="M20" s="4">
        <f t="shared" si="3"/>
        <v>8012.838747784998</v>
      </c>
      <c r="N20" s="4"/>
      <c r="O20" s="4">
        <f t="shared" si="4"/>
        <v>3605.777436503249</v>
      </c>
      <c r="P20" s="4">
        <f t="shared" si="5"/>
        <v>240.38516243354997</v>
      </c>
      <c r="Q20" s="17">
        <f t="shared" si="6"/>
        <v>11859.001346721796</v>
      </c>
      <c r="R20" s="17">
        <f t="shared" si="7"/>
        <v>3557.7004040165384</v>
      </c>
      <c r="S20" s="4">
        <f t="shared" si="8"/>
        <v>15416.701750738335</v>
      </c>
      <c r="T20" s="4">
        <f t="shared" si="9"/>
        <v>1063.7524208009452</v>
      </c>
      <c r="U20" s="4">
        <f t="shared" si="10"/>
        <v>16480.45417153928</v>
      </c>
      <c r="V20" s="4">
        <f t="shared" si="11"/>
        <v>5603.354418323355</v>
      </c>
      <c r="W20" s="4">
        <f t="shared" si="12"/>
        <v>103.82686128069747</v>
      </c>
      <c r="X20" s="4">
        <f t="shared" si="13"/>
        <v>17436.32051348856</v>
      </c>
      <c r="Y20" s="4"/>
      <c r="Z20" s="4">
        <f t="shared" si="14"/>
        <v>39623.955964631896</v>
      </c>
      <c r="AA20" s="4">
        <f t="shared" si="15"/>
        <v>11887.186789389569</v>
      </c>
      <c r="AB20" s="4">
        <f t="shared" si="16"/>
        <v>51511.142754021464</v>
      </c>
      <c r="AC20" s="4">
        <v>51500</v>
      </c>
      <c r="AF20">
        <v>169.3</v>
      </c>
      <c r="AG20">
        <v>1.1</v>
      </c>
    </row>
    <row r="21" spans="1:33" ht="47.25">
      <c r="A21" s="20" t="s">
        <v>407</v>
      </c>
      <c r="B21" s="9" t="s">
        <v>399</v>
      </c>
      <c r="C21" s="8">
        <v>292000</v>
      </c>
      <c r="D21" s="8">
        <v>2</v>
      </c>
      <c r="E21" s="8">
        <v>1.16</v>
      </c>
      <c r="F21" s="8">
        <f t="shared" si="17"/>
        <v>338720</v>
      </c>
      <c r="G21" s="18">
        <f t="shared" si="19"/>
        <v>169.3</v>
      </c>
      <c r="H21" s="4">
        <f t="shared" si="18"/>
        <v>2000.7088009450679</v>
      </c>
      <c r="I21" s="23">
        <v>1.068</v>
      </c>
      <c r="J21" s="4">
        <f t="shared" si="0"/>
        <v>2136.756999409333</v>
      </c>
      <c r="K21" s="4">
        <f t="shared" si="1"/>
        <v>6410.270998227998</v>
      </c>
      <c r="L21" s="4">
        <f t="shared" si="2"/>
        <v>1068.3784997046664</v>
      </c>
      <c r="M21" s="4">
        <f t="shared" si="3"/>
        <v>9615.406497341995</v>
      </c>
      <c r="N21" s="4"/>
      <c r="O21" s="4">
        <f t="shared" si="4"/>
        <v>4326.932923803898</v>
      </c>
      <c r="P21" s="4">
        <f t="shared" si="5"/>
        <v>288.4621949202599</v>
      </c>
      <c r="Q21" s="17">
        <f t="shared" si="6"/>
        <v>14230.801616066154</v>
      </c>
      <c r="R21" s="17">
        <f t="shared" si="7"/>
        <v>4269.240484819846</v>
      </c>
      <c r="S21" s="4">
        <f t="shared" si="8"/>
        <v>18500.042100886</v>
      </c>
      <c r="T21" s="4">
        <f t="shared" si="9"/>
        <v>1276.502904961134</v>
      </c>
      <c r="U21" s="4">
        <f t="shared" si="10"/>
        <v>19776.545005847132</v>
      </c>
      <c r="V21" s="4">
        <f t="shared" si="11"/>
        <v>6724.025301988025</v>
      </c>
      <c r="W21" s="4">
        <f t="shared" si="12"/>
        <v>124.59223353683694</v>
      </c>
      <c r="X21" s="4">
        <f t="shared" si="13"/>
        <v>20923.584616186265</v>
      </c>
      <c r="Y21" s="4"/>
      <c r="Z21" s="4">
        <f t="shared" si="14"/>
        <v>47548.74715755826</v>
      </c>
      <c r="AA21" s="4">
        <f t="shared" si="15"/>
        <v>14264.62414726748</v>
      </c>
      <c r="AB21" s="4">
        <f t="shared" si="16"/>
        <v>61813.37130482574</v>
      </c>
      <c r="AC21" s="4">
        <v>61800</v>
      </c>
      <c r="AF21">
        <v>169.3</v>
      </c>
      <c r="AG21">
        <v>1.1</v>
      </c>
    </row>
    <row r="22" spans="1:33" ht="47.25">
      <c r="A22" s="20" t="s">
        <v>408</v>
      </c>
      <c r="B22" s="9" t="s">
        <v>400</v>
      </c>
      <c r="C22" s="8">
        <v>292000</v>
      </c>
      <c r="D22" s="8">
        <v>2</v>
      </c>
      <c r="E22" s="8">
        <v>1.16</v>
      </c>
      <c r="F22" s="8">
        <f t="shared" si="17"/>
        <v>338720</v>
      </c>
      <c r="G22" s="18">
        <f t="shared" si="19"/>
        <v>169.3</v>
      </c>
      <c r="H22" s="4">
        <f t="shared" si="18"/>
        <v>2000.7088009450679</v>
      </c>
      <c r="I22" s="23">
        <v>1.068</v>
      </c>
      <c r="J22" s="4">
        <f t="shared" si="0"/>
        <v>2136.756999409333</v>
      </c>
      <c r="K22" s="4">
        <f t="shared" si="1"/>
        <v>6410.270998227998</v>
      </c>
      <c r="L22" s="4">
        <f t="shared" si="2"/>
        <v>1068.3784997046664</v>
      </c>
      <c r="M22" s="4">
        <f t="shared" si="3"/>
        <v>9615.406497341995</v>
      </c>
      <c r="N22" s="4"/>
      <c r="O22" s="4">
        <f t="shared" si="4"/>
        <v>4326.932923803898</v>
      </c>
      <c r="P22" s="4">
        <f t="shared" si="5"/>
        <v>288.4621949202599</v>
      </c>
      <c r="Q22" s="17">
        <f t="shared" si="6"/>
        <v>14230.801616066154</v>
      </c>
      <c r="R22" s="17">
        <f t="shared" si="7"/>
        <v>4269.240484819846</v>
      </c>
      <c r="S22" s="4">
        <f t="shared" si="8"/>
        <v>18500.042100886</v>
      </c>
      <c r="T22" s="4">
        <f t="shared" si="9"/>
        <v>1276.502904961134</v>
      </c>
      <c r="U22" s="4">
        <f t="shared" si="10"/>
        <v>19776.545005847132</v>
      </c>
      <c r="V22" s="4">
        <f t="shared" si="11"/>
        <v>6724.025301988025</v>
      </c>
      <c r="W22" s="4">
        <f t="shared" si="12"/>
        <v>124.59223353683694</v>
      </c>
      <c r="X22" s="4">
        <f t="shared" si="13"/>
        <v>20923.584616186265</v>
      </c>
      <c r="Y22" s="4"/>
      <c r="Z22" s="4">
        <f t="shared" si="14"/>
        <v>47548.74715755826</v>
      </c>
      <c r="AA22" s="4">
        <f t="shared" si="15"/>
        <v>14264.62414726748</v>
      </c>
      <c r="AB22" s="4">
        <f t="shared" si="16"/>
        <v>61813.37130482574</v>
      </c>
      <c r="AC22" s="4">
        <v>61800</v>
      </c>
      <c r="AF22">
        <v>169.3</v>
      </c>
      <c r="AG22">
        <v>1.1</v>
      </c>
    </row>
    <row r="23" spans="1:33" ht="47.25">
      <c r="A23" s="20" t="s">
        <v>409</v>
      </c>
      <c r="B23" s="9" t="s">
        <v>410</v>
      </c>
      <c r="C23" s="8">
        <v>292000</v>
      </c>
      <c r="D23" s="8">
        <v>2</v>
      </c>
      <c r="E23" s="8">
        <v>1.16</v>
      </c>
      <c r="F23" s="8">
        <f t="shared" si="17"/>
        <v>338720</v>
      </c>
      <c r="G23" s="18">
        <f t="shared" si="19"/>
        <v>169.3</v>
      </c>
      <c r="H23" s="4">
        <f t="shared" si="18"/>
        <v>2000.7088009450679</v>
      </c>
      <c r="I23" s="23">
        <v>1.29</v>
      </c>
      <c r="J23" s="4">
        <f t="shared" si="0"/>
        <v>2580.9143532191374</v>
      </c>
      <c r="K23" s="4">
        <f t="shared" si="1"/>
        <v>7742.743059657411</v>
      </c>
      <c r="L23" s="4">
        <f t="shared" si="2"/>
        <v>1290.4571766095687</v>
      </c>
      <c r="M23" s="4">
        <f t="shared" si="3"/>
        <v>11614.114589486118</v>
      </c>
      <c r="N23" s="4"/>
      <c r="O23" s="4">
        <f t="shared" si="4"/>
        <v>5226.351565268753</v>
      </c>
      <c r="P23" s="4">
        <f t="shared" si="5"/>
        <v>348.4234376845836</v>
      </c>
      <c r="Q23" s="17">
        <f t="shared" si="6"/>
        <v>17188.889592439456</v>
      </c>
      <c r="R23" s="17">
        <f t="shared" si="7"/>
        <v>5156.666877731837</v>
      </c>
      <c r="S23" s="4">
        <f t="shared" si="8"/>
        <v>22345.556470171294</v>
      </c>
      <c r="T23" s="4">
        <f t="shared" si="9"/>
        <v>1541.843396441819</v>
      </c>
      <c r="U23" s="4">
        <f t="shared" si="10"/>
        <v>23887.399866613112</v>
      </c>
      <c r="V23" s="4">
        <f t="shared" si="11"/>
        <v>8121.715954648458</v>
      </c>
      <c r="W23" s="4">
        <f t="shared" si="12"/>
        <v>150.4906191596626</v>
      </c>
      <c r="X23" s="4">
        <f t="shared" si="13"/>
        <v>25272.86905887667</v>
      </c>
      <c r="Y23" s="4"/>
      <c r="Z23" s="4">
        <f t="shared" si="14"/>
        <v>57432.4754992979</v>
      </c>
      <c r="AA23" s="4">
        <f t="shared" si="15"/>
        <v>17229.74264978937</v>
      </c>
      <c r="AB23" s="4">
        <f t="shared" si="16"/>
        <v>74662.21814908728</v>
      </c>
      <c r="AC23" s="4">
        <v>74700</v>
      </c>
      <c r="AF23">
        <v>169.3</v>
      </c>
      <c r="AG23">
        <v>1.1</v>
      </c>
    </row>
    <row r="24" spans="1:33" ht="47.25">
      <c r="A24" s="20" t="s">
        <v>411</v>
      </c>
      <c r="B24" s="9" t="s">
        <v>412</v>
      </c>
      <c r="C24" s="8">
        <v>292000</v>
      </c>
      <c r="D24" s="8">
        <v>2</v>
      </c>
      <c r="E24" s="8">
        <v>1.16</v>
      </c>
      <c r="F24" s="8">
        <f t="shared" si="17"/>
        <v>338720</v>
      </c>
      <c r="G24" s="18">
        <f t="shared" si="19"/>
        <v>169.3</v>
      </c>
      <c r="H24" s="4">
        <f t="shared" si="18"/>
        <v>2000.7088009450679</v>
      </c>
      <c r="I24" s="23">
        <v>1.548</v>
      </c>
      <c r="J24" s="4">
        <f t="shared" si="0"/>
        <v>3097.097223862965</v>
      </c>
      <c r="K24" s="4">
        <f t="shared" si="1"/>
        <v>9291.291671588895</v>
      </c>
      <c r="L24" s="4">
        <f t="shared" si="2"/>
        <v>1548.5486119314824</v>
      </c>
      <c r="M24" s="4">
        <f t="shared" si="3"/>
        <v>13936.937507383343</v>
      </c>
      <c r="N24" s="4"/>
      <c r="O24" s="4">
        <f t="shared" si="4"/>
        <v>6271.621878322505</v>
      </c>
      <c r="P24" s="4">
        <f t="shared" si="5"/>
        <v>418.1081252215003</v>
      </c>
      <c r="Q24" s="17">
        <f t="shared" si="6"/>
        <v>20626.66751092735</v>
      </c>
      <c r="R24" s="17">
        <f t="shared" si="7"/>
        <v>6188.000253278205</v>
      </c>
      <c r="S24" s="4">
        <f t="shared" si="8"/>
        <v>26814.667764205555</v>
      </c>
      <c r="T24" s="4">
        <f t="shared" si="9"/>
        <v>1850.2120757301832</v>
      </c>
      <c r="U24" s="4">
        <f t="shared" si="10"/>
        <v>28664.879839935737</v>
      </c>
      <c r="V24" s="4">
        <f t="shared" si="11"/>
        <v>9746.05914557815</v>
      </c>
      <c r="W24" s="4">
        <f t="shared" si="12"/>
        <v>180.58874299159513</v>
      </c>
      <c r="X24" s="4">
        <f t="shared" si="13"/>
        <v>30327.44287065201</v>
      </c>
      <c r="Y24" s="4"/>
      <c r="Z24" s="4">
        <f t="shared" si="14"/>
        <v>68918.97059915749</v>
      </c>
      <c r="AA24" s="4">
        <f t="shared" si="15"/>
        <v>20675.691179747246</v>
      </c>
      <c r="AB24" s="4">
        <f t="shared" si="16"/>
        <v>89594.66177890473</v>
      </c>
      <c r="AC24" s="4">
        <v>89600</v>
      </c>
      <c r="AF24">
        <v>169.3</v>
      </c>
      <c r="AG24">
        <v>1.1</v>
      </c>
    </row>
    <row r="25" spans="1:33" ht="47.25">
      <c r="A25" s="20" t="s">
        <v>413</v>
      </c>
      <c r="B25" s="9" t="s">
        <v>414</v>
      </c>
      <c r="C25" s="8">
        <v>292000</v>
      </c>
      <c r="D25" s="8">
        <v>2</v>
      </c>
      <c r="E25" s="8">
        <v>1.16</v>
      </c>
      <c r="F25" s="8">
        <f t="shared" si="17"/>
        <v>338720</v>
      </c>
      <c r="G25" s="18">
        <f t="shared" si="19"/>
        <v>169.3</v>
      </c>
      <c r="H25" s="4">
        <f t="shared" si="18"/>
        <v>2000.7088009450679</v>
      </c>
      <c r="I25" s="23">
        <v>1.548</v>
      </c>
      <c r="J25" s="4">
        <f t="shared" si="0"/>
        <v>3097.097223862965</v>
      </c>
      <c r="K25" s="4">
        <f t="shared" si="1"/>
        <v>9291.291671588895</v>
      </c>
      <c r="L25" s="4">
        <f t="shared" si="2"/>
        <v>1548.5486119314824</v>
      </c>
      <c r="M25" s="4">
        <f t="shared" si="3"/>
        <v>13936.937507383343</v>
      </c>
      <c r="N25" s="4"/>
      <c r="O25" s="4">
        <f t="shared" si="4"/>
        <v>6271.621878322505</v>
      </c>
      <c r="P25" s="4">
        <f t="shared" si="5"/>
        <v>418.1081252215003</v>
      </c>
      <c r="Q25" s="17">
        <f t="shared" si="6"/>
        <v>20626.66751092735</v>
      </c>
      <c r="R25" s="17">
        <f t="shared" si="7"/>
        <v>6188.000253278205</v>
      </c>
      <c r="S25" s="4">
        <f t="shared" si="8"/>
        <v>26814.667764205555</v>
      </c>
      <c r="T25" s="4">
        <f t="shared" si="9"/>
        <v>1850.2120757301832</v>
      </c>
      <c r="U25" s="4">
        <f t="shared" si="10"/>
        <v>28664.879839935737</v>
      </c>
      <c r="V25" s="4">
        <f t="shared" si="11"/>
        <v>9746.05914557815</v>
      </c>
      <c r="W25" s="4">
        <f t="shared" si="12"/>
        <v>180.58874299159513</v>
      </c>
      <c r="X25" s="4">
        <f t="shared" si="13"/>
        <v>30327.44287065201</v>
      </c>
      <c r="Y25" s="4"/>
      <c r="Z25" s="4">
        <f t="shared" si="14"/>
        <v>68918.97059915749</v>
      </c>
      <c r="AA25" s="4">
        <f t="shared" si="15"/>
        <v>20675.691179747246</v>
      </c>
      <c r="AB25" s="4">
        <f t="shared" si="16"/>
        <v>89594.66177890473</v>
      </c>
      <c r="AC25" s="4">
        <v>89600</v>
      </c>
      <c r="AF25">
        <v>169.3</v>
      </c>
      <c r="AG25">
        <v>1.1</v>
      </c>
    </row>
    <row r="26" spans="1:33" ht="63">
      <c r="A26" s="20" t="s">
        <v>415</v>
      </c>
      <c r="B26" s="9" t="s">
        <v>416</v>
      </c>
      <c r="C26" s="8">
        <v>292000</v>
      </c>
      <c r="D26" s="8">
        <v>2</v>
      </c>
      <c r="E26" s="8">
        <v>1.16</v>
      </c>
      <c r="F26" s="8">
        <f t="shared" si="17"/>
        <v>338720</v>
      </c>
      <c r="G26" s="18">
        <f t="shared" si="19"/>
        <v>169.3</v>
      </c>
      <c r="H26" s="4">
        <f t="shared" si="18"/>
        <v>2000.7088009450679</v>
      </c>
      <c r="I26" s="23">
        <v>1.34</v>
      </c>
      <c r="J26" s="4">
        <f t="shared" si="0"/>
        <v>2680.949793266391</v>
      </c>
      <c r="K26" s="4">
        <f t="shared" si="1"/>
        <v>8042.849379799174</v>
      </c>
      <c r="L26" s="4">
        <f t="shared" si="2"/>
        <v>1340.4748966331958</v>
      </c>
      <c r="M26" s="4">
        <f t="shared" si="3"/>
        <v>12064.27406969876</v>
      </c>
      <c r="N26" s="4"/>
      <c r="O26" s="4">
        <f t="shared" si="4"/>
        <v>5428.923331364442</v>
      </c>
      <c r="P26" s="4">
        <f t="shared" si="5"/>
        <v>361.92822209096283</v>
      </c>
      <c r="Q26" s="17">
        <f t="shared" si="6"/>
        <v>17855.125623154167</v>
      </c>
      <c r="R26" s="17">
        <f t="shared" si="7"/>
        <v>5356.53768694625</v>
      </c>
      <c r="S26" s="4">
        <f t="shared" si="8"/>
        <v>23211.663310100415</v>
      </c>
      <c r="T26" s="4">
        <f t="shared" si="9"/>
        <v>1601.6047683969289</v>
      </c>
      <c r="U26" s="4">
        <f t="shared" si="10"/>
        <v>24813.268078497345</v>
      </c>
      <c r="V26" s="4">
        <f t="shared" si="11"/>
        <v>8436.511146689098</v>
      </c>
      <c r="W26" s="4">
        <f t="shared" si="12"/>
        <v>156.3235888945333</v>
      </c>
      <c r="X26" s="4">
        <f t="shared" si="13"/>
        <v>26252.437627050193</v>
      </c>
      <c r="Y26" s="4"/>
      <c r="Z26" s="4">
        <f t="shared" si="14"/>
        <v>59658.540441131176</v>
      </c>
      <c r="AA26" s="4">
        <f t="shared" si="15"/>
        <v>17897.562132339353</v>
      </c>
      <c r="AB26" s="4">
        <f t="shared" si="16"/>
        <v>77556.10257347053</v>
      </c>
      <c r="AC26" s="4">
        <v>77600</v>
      </c>
      <c r="AF26">
        <v>169.3</v>
      </c>
      <c r="AG26">
        <v>1.1</v>
      </c>
    </row>
    <row r="27" spans="1:33" ht="63">
      <c r="A27" s="20" t="s">
        <v>417</v>
      </c>
      <c r="B27" s="9" t="s">
        <v>418</v>
      </c>
      <c r="C27" s="8">
        <v>292000</v>
      </c>
      <c r="D27" s="8">
        <v>2</v>
      </c>
      <c r="E27" s="8">
        <v>1.16</v>
      </c>
      <c r="F27" s="8">
        <f t="shared" si="17"/>
        <v>338720</v>
      </c>
      <c r="G27" s="18">
        <f t="shared" si="19"/>
        <v>169.3</v>
      </c>
      <c r="H27" s="4">
        <f t="shared" si="18"/>
        <v>2000.7088009450679</v>
      </c>
      <c r="I27" s="23">
        <v>1.608</v>
      </c>
      <c r="J27" s="4">
        <f t="shared" si="0"/>
        <v>3217.1397519196694</v>
      </c>
      <c r="K27" s="4">
        <f t="shared" si="1"/>
        <v>9651.419255759009</v>
      </c>
      <c r="L27" s="4">
        <f t="shared" si="2"/>
        <v>1608.5698759598347</v>
      </c>
      <c r="M27" s="4">
        <f t="shared" si="3"/>
        <v>14477.128883638512</v>
      </c>
      <c r="N27" s="4"/>
      <c r="O27" s="4">
        <f t="shared" si="4"/>
        <v>6514.707997637331</v>
      </c>
      <c r="P27" s="4">
        <f t="shared" si="5"/>
        <v>434.31386650915533</v>
      </c>
      <c r="Q27" s="17">
        <f t="shared" si="6"/>
        <v>21426.150747784995</v>
      </c>
      <c r="R27" s="17">
        <f t="shared" si="7"/>
        <v>6427.845224335499</v>
      </c>
      <c r="S27" s="4">
        <f t="shared" si="8"/>
        <v>27853.995972120494</v>
      </c>
      <c r="T27" s="4">
        <f t="shared" si="9"/>
        <v>1921.9257220763143</v>
      </c>
      <c r="U27" s="4">
        <f t="shared" si="10"/>
        <v>29775.921694196808</v>
      </c>
      <c r="V27" s="4">
        <f t="shared" si="11"/>
        <v>10123.813376026916</v>
      </c>
      <c r="W27" s="4">
        <f t="shared" si="12"/>
        <v>187.5883066734399</v>
      </c>
      <c r="X27" s="4">
        <f t="shared" si="13"/>
        <v>31502.92515246022</v>
      </c>
      <c r="Y27" s="4"/>
      <c r="Z27" s="4">
        <f t="shared" si="14"/>
        <v>71590.24852935738</v>
      </c>
      <c r="AA27" s="4">
        <f t="shared" si="15"/>
        <v>21477.074558807217</v>
      </c>
      <c r="AB27" s="4">
        <f t="shared" si="16"/>
        <v>93067.3230881646</v>
      </c>
      <c r="AC27" s="4">
        <v>93100</v>
      </c>
      <c r="AF27">
        <v>169.3</v>
      </c>
      <c r="AG27">
        <v>1.1</v>
      </c>
    </row>
    <row r="28" spans="1:33" ht="47.25">
      <c r="A28" s="20" t="s">
        <v>419</v>
      </c>
      <c r="B28" s="9" t="s">
        <v>420</v>
      </c>
      <c r="C28" s="8">
        <v>292000</v>
      </c>
      <c r="D28" s="8">
        <v>2</v>
      </c>
      <c r="E28" s="8">
        <v>1.16</v>
      </c>
      <c r="F28" s="8">
        <f t="shared" si="17"/>
        <v>338720</v>
      </c>
      <c r="G28" s="18">
        <f t="shared" si="19"/>
        <v>169.3</v>
      </c>
      <c r="H28" s="4">
        <f t="shared" si="18"/>
        <v>2000.7088009450679</v>
      </c>
      <c r="I28" s="23">
        <v>1.608</v>
      </c>
      <c r="J28" s="4">
        <f t="shared" si="0"/>
        <v>3217.1397519196694</v>
      </c>
      <c r="K28" s="4">
        <f t="shared" si="1"/>
        <v>9651.419255759009</v>
      </c>
      <c r="L28" s="4">
        <f t="shared" si="2"/>
        <v>1608.5698759598347</v>
      </c>
      <c r="M28" s="4">
        <f t="shared" si="3"/>
        <v>14477.128883638512</v>
      </c>
      <c r="N28" s="4"/>
      <c r="O28" s="4">
        <f t="shared" si="4"/>
        <v>6514.707997637331</v>
      </c>
      <c r="P28" s="4">
        <f t="shared" si="5"/>
        <v>434.31386650915533</v>
      </c>
      <c r="Q28" s="17">
        <f t="shared" si="6"/>
        <v>21426.150747784995</v>
      </c>
      <c r="R28" s="17">
        <f t="shared" si="7"/>
        <v>6427.845224335499</v>
      </c>
      <c r="S28" s="4">
        <f t="shared" si="8"/>
        <v>27853.995972120494</v>
      </c>
      <c r="T28" s="4">
        <f t="shared" si="9"/>
        <v>1921.9257220763143</v>
      </c>
      <c r="U28" s="4">
        <f t="shared" si="10"/>
        <v>29775.921694196808</v>
      </c>
      <c r="V28" s="4">
        <f t="shared" si="11"/>
        <v>10123.813376026916</v>
      </c>
      <c r="W28" s="4">
        <f t="shared" si="12"/>
        <v>187.5883066734399</v>
      </c>
      <c r="X28" s="4">
        <f t="shared" si="13"/>
        <v>31502.92515246022</v>
      </c>
      <c r="Y28" s="4"/>
      <c r="Z28" s="4">
        <f t="shared" si="14"/>
        <v>71590.24852935738</v>
      </c>
      <c r="AA28" s="4">
        <f t="shared" si="15"/>
        <v>21477.074558807217</v>
      </c>
      <c r="AB28" s="4">
        <f t="shared" si="16"/>
        <v>93067.3230881646</v>
      </c>
      <c r="AC28" s="4">
        <v>93100</v>
      </c>
      <c r="AF28">
        <v>169.3</v>
      </c>
      <c r="AG28">
        <v>1.1</v>
      </c>
    </row>
    <row r="29" spans="1:33" ht="63">
      <c r="A29" s="20" t="s">
        <v>421</v>
      </c>
      <c r="B29" s="9" t="s">
        <v>422</v>
      </c>
      <c r="C29" s="8">
        <v>292000</v>
      </c>
      <c r="D29" s="8">
        <v>6</v>
      </c>
      <c r="E29" s="8">
        <v>1.9</v>
      </c>
      <c r="F29" s="8">
        <f t="shared" si="17"/>
        <v>554800</v>
      </c>
      <c r="G29" s="18">
        <f t="shared" si="19"/>
        <v>169.3</v>
      </c>
      <c r="H29" s="4">
        <f t="shared" si="18"/>
        <v>3277.0230360307146</v>
      </c>
      <c r="I29" s="23">
        <f>0.02*1.15</f>
        <v>0.023</v>
      </c>
      <c r="J29" s="4">
        <f t="shared" si="0"/>
        <v>75.37152982870643</v>
      </c>
      <c r="K29" s="4">
        <f t="shared" si="1"/>
        <v>226.11458948611929</v>
      </c>
      <c r="L29" s="4">
        <f t="shared" si="2"/>
        <v>37.685764914353214</v>
      </c>
      <c r="M29" s="4">
        <f t="shared" si="3"/>
        <v>339.1718842291789</v>
      </c>
      <c r="N29" s="4">
        <f>M29*30/100</f>
        <v>101.75156526875365</v>
      </c>
      <c r="O29" s="4">
        <f t="shared" si="4"/>
        <v>152.6273479031305</v>
      </c>
      <c r="P29" s="4">
        <f t="shared" si="5"/>
        <v>10.175156526875366</v>
      </c>
      <c r="Q29" s="17">
        <f t="shared" si="6"/>
        <v>603.7259539279385</v>
      </c>
      <c r="R29" s="17">
        <f t="shared" si="7"/>
        <v>181.11778617838155</v>
      </c>
      <c r="S29" s="4">
        <f t="shared" si="8"/>
        <v>784.84374010632</v>
      </c>
      <c r="T29" s="4">
        <f t="shared" si="9"/>
        <v>54.154218067336075</v>
      </c>
      <c r="U29" s="4">
        <f t="shared" si="10"/>
        <v>838.997958173656</v>
      </c>
      <c r="V29" s="4">
        <f t="shared" si="11"/>
        <v>285.259305779043</v>
      </c>
      <c r="W29" s="4">
        <f t="shared" si="12"/>
        <v>5.285687136494033</v>
      </c>
      <c r="X29" s="4">
        <f t="shared" si="13"/>
        <v>887.6598397477279</v>
      </c>
      <c r="Y29" s="4">
        <f>(6.7*10246)*I29</f>
        <v>1578.9086</v>
      </c>
      <c r="Z29" s="4">
        <f t="shared" si="14"/>
        <v>3596.1113908369207</v>
      </c>
      <c r="AA29" s="4">
        <f t="shared" si="15"/>
        <v>1078.833417251076</v>
      </c>
      <c r="AB29" s="4">
        <f t="shared" si="16"/>
        <v>4674.9448080879965</v>
      </c>
      <c r="AC29" s="4">
        <v>4700</v>
      </c>
      <c r="AF29">
        <v>169.3</v>
      </c>
      <c r="AG29">
        <v>1.1</v>
      </c>
    </row>
    <row r="30" spans="1:33" ht="63">
      <c r="A30" s="20" t="s">
        <v>423</v>
      </c>
      <c r="B30" s="9" t="s">
        <v>424</v>
      </c>
      <c r="C30" s="8">
        <v>292000</v>
      </c>
      <c r="D30" s="8">
        <v>6</v>
      </c>
      <c r="E30" s="8">
        <v>1.9</v>
      </c>
      <c r="F30" s="8">
        <f t="shared" si="17"/>
        <v>554800</v>
      </c>
      <c r="G30" s="18">
        <f t="shared" si="19"/>
        <v>169.3</v>
      </c>
      <c r="H30" s="4">
        <f t="shared" si="18"/>
        <v>3277.0230360307146</v>
      </c>
      <c r="I30" s="23">
        <f>0.03*1.15</f>
        <v>0.034499999999999996</v>
      </c>
      <c r="J30" s="4">
        <f t="shared" si="0"/>
        <v>113.05729474305964</v>
      </c>
      <c r="K30" s="4">
        <f t="shared" si="1"/>
        <v>339.1718842291789</v>
      </c>
      <c r="L30" s="4">
        <f t="shared" si="2"/>
        <v>56.52864737152982</v>
      </c>
      <c r="M30" s="4">
        <f t="shared" si="3"/>
        <v>508.75782634376833</v>
      </c>
      <c r="N30" s="4">
        <f>M30*30/100</f>
        <v>152.6273479031305</v>
      </c>
      <c r="O30" s="4">
        <f t="shared" si="4"/>
        <v>228.94102185469575</v>
      </c>
      <c r="P30" s="4">
        <f t="shared" si="5"/>
        <v>15.26273479031305</v>
      </c>
      <c r="Q30" s="17">
        <f t="shared" si="6"/>
        <v>905.5889308919077</v>
      </c>
      <c r="R30" s="17">
        <f t="shared" si="7"/>
        <v>271.67667926757235</v>
      </c>
      <c r="S30" s="4">
        <f t="shared" si="8"/>
        <v>1177.26561015948</v>
      </c>
      <c r="T30" s="4">
        <f t="shared" si="9"/>
        <v>81.23132710100413</v>
      </c>
      <c r="U30" s="4">
        <f t="shared" si="10"/>
        <v>1258.4969372604842</v>
      </c>
      <c r="V30" s="4">
        <f t="shared" si="11"/>
        <v>427.8889586685646</v>
      </c>
      <c r="W30" s="4">
        <f t="shared" si="12"/>
        <v>7.928530704741051</v>
      </c>
      <c r="X30" s="4">
        <f t="shared" si="13"/>
        <v>1331.4897596215922</v>
      </c>
      <c r="Y30" s="4">
        <f>(6.7*10246)*I30</f>
        <v>2368.3628999999996</v>
      </c>
      <c r="Z30" s="4">
        <f t="shared" si="14"/>
        <v>5394.167086255382</v>
      </c>
      <c r="AA30" s="4">
        <f t="shared" si="15"/>
        <v>1618.2501258766144</v>
      </c>
      <c r="AB30" s="4">
        <f t="shared" si="16"/>
        <v>7012.417212131996</v>
      </c>
      <c r="AC30" s="4">
        <v>7000</v>
      </c>
      <c r="AF30">
        <v>169.3</v>
      </c>
      <c r="AG30">
        <v>1.1</v>
      </c>
    </row>
    <row r="31" spans="1:33" ht="63">
      <c r="A31" s="20" t="s">
        <v>425</v>
      </c>
      <c r="B31" s="9" t="s">
        <v>426</v>
      </c>
      <c r="C31" s="8">
        <v>292000</v>
      </c>
      <c r="D31" s="8">
        <v>1</v>
      </c>
      <c r="E31" s="8">
        <v>1</v>
      </c>
      <c r="F31" s="8">
        <f t="shared" si="17"/>
        <v>292000</v>
      </c>
      <c r="G31" s="18">
        <f t="shared" si="19"/>
        <v>169.3</v>
      </c>
      <c r="H31" s="4">
        <f t="shared" si="18"/>
        <v>1724.748966331955</v>
      </c>
      <c r="I31" s="23">
        <v>0.49</v>
      </c>
      <c r="J31" s="4">
        <f t="shared" si="0"/>
        <v>845.1269935026579</v>
      </c>
      <c r="K31" s="4">
        <f t="shared" si="1"/>
        <v>2535.380980507974</v>
      </c>
      <c r="L31" s="4">
        <f t="shared" si="2"/>
        <v>422.56349675132896</v>
      </c>
      <c r="M31" s="4">
        <f t="shared" si="3"/>
        <v>3803.071470761961</v>
      </c>
      <c r="N31" s="4"/>
      <c r="O31" s="4">
        <f t="shared" si="4"/>
        <v>1711.3821618428824</v>
      </c>
      <c r="P31" s="4">
        <f t="shared" si="5"/>
        <v>114.09214412285883</v>
      </c>
      <c r="Q31" s="17">
        <f t="shared" si="6"/>
        <v>5628.545776727702</v>
      </c>
      <c r="R31" s="17">
        <f t="shared" si="7"/>
        <v>1688.5637330183108</v>
      </c>
      <c r="S31" s="4">
        <f t="shared" si="8"/>
        <v>7317.109509746013</v>
      </c>
      <c r="T31" s="4">
        <f t="shared" si="9"/>
        <v>504.8805561724749</v>
      </c>
      <c r="U31" s="4">
        <f t="shared" si="10"/>
        <v>7821.990065918488</v>
      </c>
      <c r="V31" s="4">
        <f t="shared" si="11"/>
        <v>2659.4766224122855</v>
      </c>
      <c r="W31" s="4">
        <f t="shared" si="12"/>
        <v>49.27853741528647</v>
      </c>
      <c r="X31" s="4">
        <f t="shared" si="13"/>
        <v>8275.66548974176</v>
      </c>
      <c r="Y31" s="4"/>
      <c r="Z31" s="4">
        <f t="shared" si="14"/>
        <v>18806.41071548782</v>
      </c>
      <c r="AA31" s="4">
        <f t="shared" si="15"/>
        <v>5641.923214646345</v>
      </c>
      <c r="AB31" s="4">
        <f t="shared" si="16"/>
        <v>24448.333930134162</v>
      </c>
      <c r="AC31" s="4">
        <v>24400</v>
      </c>
      <c r="AF31">
        <v>169.3</v>
      </c>
      <c r="AG31">
        <v>1.1</v>
      </c>
    </row>
    <row r="32" spans="1:33" ht="63">
      <c r="A32" s="20" t="s">
        <v>427</v>
      </c>
      <c r="B32" s="9" t="s">
        <v>428</v>
      </c>
      <c r="C32" s="8">
        <v>292000</v>
      </c>
      <c r="D32" s="8">
        <v>1</v>
      </c>
      <c r="E32" s="8">
        <v>1</v>
      </c>
      <c r="F32" s="8">
        <f t="shared" si="17"/>
        <v>292000</v>
      </c>
      <c r="G32" s="18">
        <f t="shared" si="19"/>
        <v>169.3</v>
      </c>
      <c r="H32" s="4">
        <f t="shared" si="18"/>
        <v>1724.748966331955</v>
      </c>
      <c r="I32" s="23">
        <v>0.588</v>
      </c>
      <c r="J32" s="4">
        <f t="shared" si="0"/>
        <v>1014.1523922031895</v>
      </c>
      <c r="K32" s="4">
        <f t="shared" si="1"/>
        <v>3042.4571766095683</v>
      </c>
      <c r="L32" s="4">
        <f t="shared" si="2"/>
        <v>507.07619610159475</v>
      </c>
      <c r="M32" s="4">
        <f t="shared" si="3"/>
        <v>4563.685764914352</v>
      </c>
      <c r="N32" s="4"/>
      <c r="O32" s="4">
        <f t="shared" si="4"/>
        <v>2053.6585942114584</v>
      </c>
      <c r="P32" s="4">
        <f t="shared" si="5"/>
        <v>136.91057294743055</v>
      </c>
      <c r="Q32" s="17">
        <f t="shared" si="6"/>
        <v>6754.254932073241</v>
      </c>
      <c r="R32" s="17">
        <f t="shared" si="7"/>
        <v>2026.2764796219726</v>
      </c>
      <c r="S32" s="4">
        <f t="shared" si="8"/>
        <v>8780.531411695214</v>
      </c>
      <c r="T32" s="4">
        <f t="shared" si="9"/>
        <v>605.8566674069698</v>
      </c>
      <c r="U32" s="4">
        <f t="shared" si="10"/>
        <v>9386.388079102184</v>
      </c>
      <c r="V32" s="4">
        <f t="shared" si="11"/>
        <v>3191.3719468947425</v>
      </c>
      <c r="W32" s="4">
        <f t="shared" si="12"/>
        <v>59.13424489834376</v>
      </c>
      <c r="X32" s="4">
        <f t="shared" si="13"/>
        <v>9930.79858769011</v>
      </c>
      <c r="Y32" s="4"/>
      <c r="Z32" s="4">
        <f t="shared" si="14"/>
        <v>22567.69285858538</v>
      </c>
      <c r="AA32" s="4">
        <f t="shared" si="15"/>
        <v>6770.3078575756135</v>
      </c>
      <c r="AB32" s="4">
        <f t="shared" si="16"/>
        <v>29338.00071616099</v>
      </c>
      <c r="AC32" s="4">
        <v>29300</v>
      </c>
      <c r="AF32">
        <v>169.3</v>
      </c>
      <c r="AG32">
        <v>1.1</v>
      </c>
    </row>
    <row r="33" spans="1:33" ht="63">
      <c r="A33" s="20" t="s">
        <v>429</v>
      </c>
      <c r="B33" s="9" t="s">
        <v>431</v>
      </c>
      <c r="C33" s="8">
        <v>292000</v>
      </c>
      <c r="D33" s="8">
        <v>1</v>
      </c>
      <c r="E33" s="8">
        <v>1</v>
      </c>
      <c r="F33" s="8">
        <f t="shared" si="17"/>
        <v>292000</v>
      </c>
      <c r="G33" s="18">
        <f t="shared" si="19"/>
        <v>169.3</v>
      </c>
      <c r="H33" s="4">
        <f t="shared" si="18"/>
        <v>1724.748966331955</v>
      </c>
      <c r="I33" s="23">
        <v>0.588</v>
      </c>
      <c r="J33" s="4">
        <f t="shared" si="0"/>
        <v>1014.1523922031895</v>
      </c>
      <c r="K33" s="4">
        <f t="shared" si="1"/>
        <v>3042.4571766095683</v>
      </c>
      <c r="L33" s="4">
        <f t="shared" si="2"/>
        <v>507.07619610159475</v>
      </c>
      <c r="M33" s="4">
        <f t="shared" si="3"/>
        <v>4563.685764914352</v>
      </c>
      <c r="N33" s="4"/>
      <c r="O33" s="4">
        <f t="shared" si="4"/>
        <v>2053.6585942114584</v>
      </c>
      <c r="P33" s="4">
        <f t="shared" si="5"/>
        <v>136.91057294743055</v>
      </c>
      <c r="Q33" s="17">
        <f t="shared" si="6"/>
        <v>6754.254932073241</v>
      </c>
      <c r="R33" s="17">
        <f t="shared" si="7"/>
        <v>2026.2764796219726</v>
      </c>
      <c r="S33" s="4">
        <f t="shared" si="8"/>
        <v>8780.531411695214</v>
      </c>
      <c r="T33" s="4">
        <f t="shared" si="9"/>
        <v>605.8566674069698</v>
      </c>
      <c r="U33" s="4">
        <f t="shared" si="10"/>
        <v>9386.388079102184</v>
      </c>
      <c r="V33" s="4">
        <f t="shared" si="11"/>
        <v>3191.3719468947425</v>
      </c>
      <c r="W33" s="4">
        <f t="shared" si="12"/>
        <v>59.13424489834376</v>
      </c>
      <c r="X33" s="4">
        <f t="shared" si="13"/>
        <v>9930.79858769011</v>
      </c>
      <c r="Y33" s="4"/>
      <c r="Z33" s="4">
        <f t="shared" si="14"/>
        <v>22567.69285858538</v>
      </c>
      <c r="AA33" s="4">
        <f t="shared" si="15"/>
        <v>6770.3078575756135</v>
      </c>
      <c r="AB33" s="4">
        <f t="shared" si="16"/>
        <v>29338.00071616099</v>
      </c>
      <c r="AC33" s="4">
        <v>29300</v>
      </c>
      <c r="AF33">
        <v>169.3</v>
      </c>
      <c r="AG33">
        <v>1.1</v>
      </c>
    </row>
    <row r="34" spans="1:33" ht="63">
      <c r="A34" s="20" t="s">
        <v>383</v>
      </c>
      <c r="B34" s="9" t="s">
        <v>430</v>
      </c>
      <c r="C34" s="8">
        <v>292000</v>
      </c>
      <c r="D34" s="8">
        <v>1</v>
      </c>
      <c r="E34" s="8">
        <v>1</v>
      </c>
      <c r="F34" s="8">
        <f t="shared" si="17"/>
        <v>292000</v>
      </c>
      <c r="G34" s="18">
        <f t="shared" si="19"/>
        <v>169.3</v>
      </c>
      <c r="H34" s="4">
        <f t="shared" si="18"/>
        <v>1724.748966331955</v>
      </c>
      <c r="I34" s="23">
        <v>0.56</v>
      </c>
      <c r="J34" s="4">
        <f t="shared" si="0"/>
        <v>965.8594211458949</v>
      </c>
      <c r="K34" s="4">
        <f t="shared" si="1"/>
        <v>2897.5782634376847</v>
      </c>
      <c r="L34" s="4">
        <f t="shared" si="2"/>
        <v>482.92971057294744</v>
      </c>
      <c r="M34" s="4">
        <f t="shared" si="3"/>
        <v>4346.367395156527</v>
      </c>
      <c r="N34" s="4"/>
      <c r="O34" s="4">
        <f t="shared" si="4"/>
        <v>1955.8653278204372</v>
      </c>
      <c r="P34" s="4">
        <f t="shared" si="5"/>
        <v>130.39102185469582</v>
      </c>
      <c r="Q34" s="17">
        <f t="shared" si="6"/>
        <v>6432.623744831661</v>
      </c>
      <c r="R34" s="17">
        <f t="shared" si="7"/>
        <v>1929.7871234494983</v>
      </c>
      <c r="S34" s="4">
        <f t="shared" si="8"/>
        <v>8362.410868281158</v>
      </c>
      <c r="T34" s="4">
        <f t="shared" si="9"/>
        <v>577.0063499114</v>
      </c>
      <c r="U34" s="4">
        <f t="shared" si="10"/>
        <v>8939.417218192559</v>
      </c>
      <c r="V34" s="4">
        <f t="shared" si="11"/>
        <v>3039.4018541854703</v>
      </c>
      <c r="W34" s="4">
        <f t="shared" si="12"/>
        <v>56.31832847461312</v>
      </c>
      <c r="X34" s="4">
        <f t="shared" si="13"/>
        <v>9457.903416847726</v>
      </c>
      <c r="Y34" s="4"/>
      <c r="Z34" s="4">
        <f t="shared" si="14"/>
        <v>21493.04081770037</v>
      </c>
      <c r="AA34" s="4">
        <f t="shared" si="15"/>
        <v>6447.912245310111</v>
      </c>
      <c r="AB34" s="4">
        <f t="shared" si="16"/>
        <v>27940.953063010482</v>
      </c>
      <c r="AC34" s="4">
        <v>27900</v>
      </c>
      <c r="AF34">
        <v>169.3</v>
      </c>
      <c r="AG34">
        <v>1.1</v>
      </c>
    </row>
    <row r="35" spans="1:33" ht="63">
      <c r="A35" s="20" t="s">
        <v>432</v>
      </c>
      <c r="B35" s="9" t="s">
        <v>433</v>
      </c>
      <c r="C35" s="8">
        <v>292000</v>
      </c>
      <c r="D35" s="8">
        <v>1</v>
      </c>
      <c r="E35" s="8">
        <v>1</v>
      </c>
      <c r="F35" s="8">
        <f t="shared" si="17"/>
        <v>292000</v>
      </c>
      <c r="G35" s="18">
        <f t="shared" si="19"/>
        <v>169.3</v>
      </c>
      <c r="H35" s="4">
        <f t="shared" si="18"/>
        <v>1724.748966331955</v>
      </c>
      <c r="I35" s="23">
        <v>0.672</v>
      </c>
      <c r="J35" s="4">
        <f t="shared" si="0"/>
        <v>1159.0313053750738</v>
      </c>
      <c r="K35" s="4">
        <f t="shared" si="1"/>
        <v>3477.0939161252213</v>
      </c>
      <c r="L35" s="4">
        <f t="shared" si="2"/>
        <v>579.5156526875369</v>
      </c>
      <c r="M35" s="4">
        <f t="shared" si="3"/>
        <v>5215.640874187831</v>
      </c>
      <c r="N35" s="4"/>
      <c r="O35" s="4">
        <f t="shared" si="4"/>
        <v>2347.038393384524</v>
      </c>
      <c r="P35" s="4">
        <f t="shared" si="5"/>
        <v>156.46922622563494</v>
      </c>
      <c r="Q35" s="17">
        <f t="shared" si="6"/>
        <v>7719.14849379799</v>
      </c>
      <c r="R35" s="17">
        <f t="shared" si="7"/>
        <v>2315.744548139397</v>
      </c>
      <c r="S35" s="4">
        <f t="shared" si="8"/>
        <v>10034.893041937386</v>
      </c>
      <c r="T35" s="4">
        <f t="shared" si="9"/>
        <v>692.4076198936797</v>
      </c>
      <c r="U35" s="4">
        <f t="shared" si="10"/>
        <v>10727.300661831066</v>
      </c>
      <c r="V35" s="4">
        <f t="shared" si="11"/>
        <v>3647.2822250225627</v>
      </c>
      <c r="W35" s="4">
        <f t="shared" si="12"/>
        <v>67.58199416953572</v>
      </c>
      <c r="X35" s="4">
        <f t="shared" si="13"/>
        <v>11349.484100217267</v>
      </c>
      <c r="Y35" s="4"/>
      <c r="Z35" s="4">
        <f t="shared" si="14"/>
        <v>25791.648981240432</v>
      </c>
      <c r="AA35" s="4">
        <f t="shared" si="15"/>
        <v>7737.494694372129</v>
      </c>
      <c r="AB35" s="4">
        <f t="shared" si="16"/>
        <v>33529.14367561256</v>
      </c>
      <c r="AC35" s="4">
        <v>33500</v>
      </c>
      <c r="AF35">
        <v>169.3</v>
      </c>
      <c r="AG35">
        <v>1.1</v>
      </c>
    </row>
    <row r="36" spans="1:33" ht="63">
      <c r="A36" s="20" t="s">
        <v>434</v>
      </c>
      <c r="B36" s="9" t="s">
        <v>435</v>
      </c>
      <c r="C36" s="8">
        <v>292000</v>
      </c>
      <c r="D36" s="8">
        <v>1</v>
      </c>
      <c r="E36" s="8">
        <v>1</v>
      </c>
      <c r="F36" s="8">
        <f t="shared" si="17"/>
        <v>292000</v>
      </c>
      <c r="G36" s="18">
        <f t="shared" si="19"/>
        <v>169.3</v>
      </c>
      <c r="H36" s="4">
        <f t="shared" si="18"/>
        <v>1724.748966331955</v>
      </c>
      <c r="I36" s="23">
        <v>0.672</v>
      </c>
      <c r="J36" s="4">
        <f t="shared" si="0"/>
        <v>1159.0313053750738</v>
      </c>
      <c r="K36" s="4">
        <f t="shared" si="1"/>
        <v>3477.0939161252213</v>
      </c>
      <c r="L36" s="4">
        <f t="shared" si="2"/>
        <v>579.5156526875369</v>
      </c>
      <c r="M36" s="4">
        <f t="shared" si="3"/>
        <v>5215.640874187831</v>
      </c>
      <c r="N36" s="4"/>
      <c r="O36" s="4">
        <f t="shared" si="4"/>
        <v>2347.038393384524</v>
      </c>
      <c r="P36" s="4">
        <f t="shared" si="5"/>
        <v>156.46922622563494</v>
      </c>
      <c r="Q36" s="17">
        <f t="shared" si="6"/>
        <v>7719.14849379799</v>
      </c>
      <c r="R36" s="17">
        <f t="shared" si="7"/>
        <v>2315.744548139397</v>
      </c>
      <c r="S36" s="4">
        <f t="shared" si="8"/>
        <v>10034.893041937386</v>
      </c>
      <c r="T36" s="4">
        <f t="shared" si="9"/>
        <v>692.4076198936797</v>
      </c>
      <c r="U36" s="4">
        <f t="shared" si="10"/>
        <v>10727.300661831066</v>
      </c>
      <c r="V36" s="4">
        <f t="shared" si="11"/>
        <v>3647.2822250225627</v>
      </c>
      <c r="W36" s="4">
        <f t="shared" si="12"/>
        <v>67.58199416953572</v>
      </c>
      <c r="X36" s="4">
        <f t="shared" si="13"/>
        <v>11349.484100217267</v>
      </c>
      <c r="Y36" s="4"/>
      <c r="Z36" s="4">
        <f t="shared" si="14"/>
        <v>25791.648981240432</v>
      </c>
      <c r="AA36" s="4">
        <f t="shared" si="15"/>
        <v>7737.494694372129</v>
      </c>
      <c r="AB36" s="4">
        <f t="shared" si="16"/>
        <v>33529.14367561256</v>
      </c>
      <c r="AC36" s="4">
        <v>33500</v>
      </c>
      <c r="AF36">
        <v>169.3</v>
      </c>
      <c r="AG36">
        <v>1.1</v>
      </c>
    </row>
    <row r="37" spans="1:33" ht="33.75" customHeight="1">
      <c r="A37" s="20" t="s">
        <v>436</v>
      </c>
      <c r="B37" s="9" t="s">
        <v>438</v>
      </c>
      <c r="C37" s="8">
        <v>292000</v>
      </c>
      <c r="D37" s="8">
        <v>2</v>
      </c>
      <c r="E37" s="8">
        <v>1.16</v>
      </c>
      <c r="F37" s="8">
        <f t="shared" si="17"/>
        <v>338720</v>
      </c>
      <c r="G37" s="18">
        <f t="shared" si="19"/>
        <v>169.3</v>
      </c>
      <c r="H37" s="4">
        <f t="shared" si="18"/>
        <v>2000.7088009450679</v>
      </c>
      <c r="I37" s="23">
        <v>0.22</v>
      </c>
      <c r="J37" s="4">
        <f t="shared" si="0"/>
        <v>440.1559362079149</v>
      </c>
      <c r="K37" s="4">
        <f t="shared" si="1"/>
        <v>1320.4678086237445</v>
      </c>
      <c r="L37" s="4">
        <f t="shared" si="2"/>
        <v>220.07796810395746</v>
      </c>
      <c r="M37" s="4">
        <f t="shared" si="3"/>
        <v>1980.701712935617</v>
      </c>
      <c r="N37" s="4"/>
      <c r="O37" s="4">
        <f t="shared" si="4"/>
        <v>891.3157708210277</v>
      </c>
      <c r="P37" s="4">
        <f t="shared" si="5"/>
        <v>59.421051388068506</v>
      </c>
      <c r="Q37" s="17">
        <f t="shared" si="6"/>
        <v>2931.438535144713</v>
      </c>
      <c r="R37" s="17">
        <f t="shared" si="7"/>
        <v>879.431560543414</v>
      </c>
      <c r="S37" s="4">
        <f t="shared" si="8"/>
        <v>3810.870095688127</v>
      </c>
      <c r="T37" s="4">
        <f t="shared" si="9"/>
        <v>262.9500366024808</v>
      </c>
      <c r="U37" s="4">
        <f t="shared" si="10"/>
        <v>4073.820132290608</v>
      </c>
      <c r="V37" s="4">
        <f t="shared" si="11"/>
        <v>1385.0988449788067</v>
      </c>
      <c r="W37" s="4">
        <f t="shared" si="12"/>
        <v>25.665066833430828</v>
      </c>
      <c r="X37" s="4">
        <f t="shared" si="13"/>
        <v>4310.101699963463</v>
      </c>
      <c r="Y37" s="4"/>
      <c r="Z37" s="4">
        <f t="shared" si="14"/>
        <v>9794.685744066308</v>
      </c>
      <c r="AA37" s="4">
        <f t="shared" si="15"/>
        <v>2938.405723219892</v>
      </c>
      <c r="AB37" s="4">
        <f t="shared" si="16"/>
        <v>12733.0914672862</v>
      </c>
      <c r="AC37" s="4">
        <v>12700</v>
      </c>
      <c r="AF37">
        <v>169.3</v>
      </c>
      <c r="AG37">
        <v>1.1</v>
      </c>
    </row>
    <row r="38" spans="1:33" ht="31.5">
      <c r="A38" s="20" t="s">
        <v>436</v>
      </c>
      <c r="B38" s="9" t="s">
        <v>437</v>
      </c>
      <c r="C38" s="8">
        <v>292000</v>
      </c>
      <c r="D38" s="8">
        <v>2</v>
      </c>
      <c r="E38" s="8">
        <v>1.16</v>
      </c>
      <c r="F38" s="8">
        <f t="shared" si="17"/>
        <v>338720</v>
      </c>
      <c r="G38" s="18">
        <f t="shared" si="19"/>
        <v>169.3</v>
      </c>
      <c r="H38" s="4">
        <f t="shared" si="18"/>
        <v>2000.7088009450679</v>
      </c>
      <c r="I38" s="23">
        <v>0.27</v>
      </c>
      <c r="J38" s="4">
        <f t="shared" si="0"/>
        <v>540.1913762551684</v>
      </c>
      <c r="K38" s="4">
        <f t="shared" si="1"/>
        <v>1620.574128765505</v>
      </c>
      <c r="L38" s="4">
        <f t="shared" si="2"/>
        <v>270.0956881275842</v>
      </c>
      <c r="M38" s="4">
        <f t="shared" si="3"/>
        <v>2430.861193148258</v>
      </c>
      <c r="N38" s="4"/>
      <c r="O38" s="4">
        <f t="shared" si="4"/>
        <v>1093.887536916716</v>
      </c>
      <c r="P38" s="4">
        <f t="shared" si="5"/>
        <v>72.92583579444774</v>
      </c>
      <c r="Q38" s="17">
        <f t="shared" si="6"/>
        <v>3597.6745658594214</v>
      </c>
      <c r="R38" s="17">
        <f t="shared" si="7"/>
        <v>1079.3023697578265</v>
      </c>
      <c r="S38" s="4">
        <f t="shared" si="8"/>
        <v>4676.976935617247</v>
      </c>
      <c r="T38" s="4">
        <f t="shared" si="9"/>
        <v>322.71140855759006</v>
      </c>
      <c r="U38" s="4">
        <f t="shared" si="10"/>
        <v>4999.688344174838</v>
      </c>
      <c r="V38" s="4">
        <f t="shared" si="11"/>
        <v>1699.8940370194448</v>
      </c>
      <c r="W38" s="4">
        <f t="shared" si="12"/>
        <v>31.498036568301476</v>
      </c>
      <c r="X38" s="4">
        <f t="shared" si="13"/>
        <v>5289.670268136978</v>
      </c>
      <c r="Y38" s="4"/>
      <c r="Z38" s="4">
        <f t="shared" si="14"/>
        <v>12020.750685899562</v>
      </c>
      <c r="AA38" s="4">
        <f t="shared" si="15"/>
        <v>3606.2252057698684</v>
      </c>
      <c r="AB38" s="4">
        <f t="shared" si="16"/>
        <v>15626.97589166943</v>
      </c>
      <c r="AC38" s="4">
        <v>15600</v>
      </c>
      <c r="AF38">
        <v>169.3</v>
      </c>
      <c r="AG38">
        <v>1.1</v>
      </c>
    </row>
    <row r="39" spans="1:33" ht="31.5">
      <c r="A39" s="20" t="s">
        <v>439</v>
      </c>
      <c r="B39" s="9" t="s">
        <v>441</v>
      </c>
      <c r="C39" s="8">
        <v>292000</v>
      </c>
      <c r="D39" s="8">
        <v>2</v>
      </c>
      <c r="E39" s="8">
        <v>1.16</v>
      </c>
      <c r="F39" s="8">
        <f t="shared" si="17"/>
        <v>338720</v>
      </c>
      <c r="G39" s="18">
        <f t="shared" si="19"/>
        <v>169.3</v>
      </c>
      <c r="H39" s="4">
        <f t="shared" si="18"/>
        <v>2000.7088009450679</v>
      </c>
      <c r="I39" s="23">
        <v>0.093</v>
      </c>
      <c r="J39" s="4">
        <f t="shared" si="0"/>
        <v>186.0659184878913</v>
      </c>
      <c r="K39" s="4">
        <f t="shared" si="1"/>
        <v>558.1977554636738</v>
      </c>
      <c r="L39" s="4">
        <f t="shared" si="2"/>
        <v>93.03295924394565</v>
      </c>
      <c r="M39" s="4">
        <f t="shared" si="3"/>
        <v>837.2966331955108</v>
      </c>
      <c r="N39" s="4"/>
      <c r="O39" s="4">
        <f t="shared" si="4"/>
        <v>376.7834849379799</v>
      </c>
      <c r="P39" s="4">
        <f t="shared" si="5"/>
        <v>25.118898995865326</v>
      </c>
      <c r="Q39" s="17">
        <f t="shared" si="6"/>
        <v>1239.199017129356</v>
      </c>
      <c r="R39" s="17">
        <f t="shared" si="7"/>
        <v>371.7597051388068</v>
      </c>
      <c r="S39" s="4">
        <f t="shared" si="8"/>
        <v>1610.9587222681628</v>
      </c>
      <c r="T39" s="4">
        <f t="shared" si="9"/>
        <v>111.15615183650323</v>
      </c>
      <c r="U39" s="4">
        <f t="shared" si="10"/>
        <v>1722.114874104666</v>
      </c>
      <c r="V39" s="4">
        <f t="shared" si="11"/>
        <v>585.5190571955865</v>
      </c>
      <c r="W39" s="4">
        <f t="shared" si="12"/>
        <v>10.849323706859396</v>
      </c>
      <c r="X39" s="4">
        <f t="shared" si="13"/>
        <v>1821.9975368027365</v>
      </c>
      <c r="Y39" s="4"/>
      <c r="Z39" s="4">
        <f t="shared" si="14"/>
        <v>4140.480791809848</v>
      </c>
      <c r="AA39" s="4">
        <f t="shared" si="15"/>
        <v>1242.1442375429544</v>
      </c>
      <c r="AB39" s="4">
        <f t="shared" si="16"/>
        <v>5382.625029352802</v>
      </c>
      <c r="AC39" s="4">
        <v>5400</v>
      </c>
      <c r="AF39">
        <v>169.3</v>
      </c>
      <c r="AG39">
        <v>1.1</v>
      </c>
    </row>
    <row r="40" spans="1:33" ht="31.5">
      <c r="A40" s="20" t="s">
        <v>440</v>
      </c>
      <c r="B40" s="9" t="s">
        <v>442</v>
      </c>
      <c r="C40" s="8">
        <v>292000</v>
      </c>
      <c r="D40" s="8">
        <v>3</v>
      </c>
      <c r="E40" s="8">
        <v>1.35</v>
      </c>
      <c r="F40" s="8">
        <f t="shared" si="17"/>
        <v>394200</v>
      </c>
      <c r="G40" s="18">
        <f t="shared" si="19"/>
        <v>169.3</v>
      </c>
      <c r="H40" s="4">
        <f t="shared" si="18"/>
        <v>2328.411104548139</v>
      </c>
      <c r="I40" s="23">
        <v>0.057</v>
      </c>
      <c r="J40" s="4">
        <f t="shared" si="0"/>
        <v>132.71943295924393</v>
      </c>
      <c r="K40" s="4">
        <f t="shared" si="1"/>
        <v>398.1582988777318</v>
      </c>
      <c r="L40" s="4">
        <f t="shared" si="2"/>
        <v>66.35971647962197</v>
      </c>
      <c r="M40" s="4">
        <f t="shared" si="3"/>
        <v>597.2374483165977</v>
      </c>
      <c r="N40" s="4">
        <f>M40*18/100</f>
        <v>107.50274069698759</v>
      </c>
      <c r="O40" s="4">
        <f t="shared" si="4"/>
        <v>268.756851742469</v>
      </c>
      <c r="P40" s="4">
        <f t="shared" si="5"/>
        <v>17.917123449497932</v>
      </c>
      <c r="Q40" s="17">
        <f t="shared" si="6"/>
        <v>991.4141642055522</v>
      </c>
      <c r="R40" s="17">
        <f t="shared" si="7"/>
        <v>297.42424926166564</v>
      </c>
      <c r="S40" s="4">
        <f t="shared" si="8"/>
        <v>1288.8384134672178</v>
      </c>
      <c r="T40" s="4">
        <f t="shared" si="9"/>
        <v>88.92985052923802</v>
      </c>
      <c r="U40" s="4">
        <f t="shared" si="10"/>
        <v>1377.768263996456</v>
      </c>
      <c r="V40" s="4">
        <f t="shared" si="11"/>
        <v>468.441209758795</v>
      </c>
      <c r="W40" s="4">
        <f t="shared" si="12"/>
        <v>8.679940063177673</v>
      </c>
      <c r="X40" s="4">
        <f t="shared" si="13"/>
        <v>1457.6788233082502</v>
      </c>
      <c r="Y40" s="4"/>
      <c r="Z40" s="4">
        <f t="shared" si="14"/>
        <v>3312.568237126679</v>
      </c>
      <c r="AA40" s="4">
        <f t="shared" si="15"/>
        <v>993.7704711380036</v>
      </c>
      <c r="AB40" s="4">
        <f t="shared" si="16"/>
        <v>4306.338708264682</v>
      </c>
      <c r="AC40" s="4">
        <v>4300</v>
      </c>
      <c r="AF40">
        <v>169.3</v>
      </c>
      <c r="AG40">
        <v>1.1</v>
      </c>
    </row>
    <row r="41" spans="1:33" ht="23.25" customHeight="1">
      <c r="A41" s="61" t="s">
        <v>443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3"/>
      <c r="AF41">
        <v>169.3</v>
      </c>
      <c r="AG41">
        <v>1.1</v>
      </c>
    </row>
    <row r="42" spans="1:33" ht="30" customHeight="1">
      <c r="A42" s="20" t="s">
        <v>444</v>
      </c>
      <c r="B42" s="9" t="s">
        <v>452</v>
      </c>
      <c r="C42" s="8">
        <v>292000</v>
      </c>
      <c r="D42" s="8">
        <v>2</v>
      </c>
      <c r="E42" s="8">
        <v>1.16</v>
      </c>
      <c r="F42" s="8">
        <f t="shared" si="17"/>
        <v>338720</v>
      </c>
      <c r="G42" s="18">
        <f t="shared" si="19"/>
        <v>169.3</v>
      </c>
      <c r="H42" s="4">
        <f t="shared" si="18"/>
        <v>2000.7088009450679</v>
      </c>
      <c r="I42" s="23">
        <v>1.74</v>
      </c>
      <c r="J42" s="4">
        <f aca="true" t="shared" si="20" ref="J42:J76">H42*I42</f>
        <v>3481.233313644418</v>
      </c>
      <c r="K42" s="4">
        <f>J42*300/100</f>
        <v>10443.699940933255</v>
      </c>
      <c r="L42" s="4">
        <f>J42*50/100</f>
        <v>1740.6166568222093</v>
      </c>
      <c r="M42" s="4">
        <f>K42+L42+J42</f>
        <v>15665.549911399881</v>
      </c>
      <c r="N42" s="4"/>
      <c r="O42" s="4">
        <f aca="true" t="shared" si="21" ref="O42:O76">M42*45/100</f>
        <v>7049.497460129946</v>
      </c>
      <c r="P42" s="4">
        <f aca="true" t="shared" si="22" ref="P42:P76">M42*3/100</f>
        <v>469.96649734199644</v>
      </c>
      <c r="Q42" s="17">
        <f aca="true" t="shared" si="23" ref="Q42:Q76">M42+N42+O42+P42</f>
        <v>23185.013868871825</v>
      </c>
      <c r="R42" s="17">
        <f aca="true" t="shared" si="24" ref="R42:R76">Q42*30/100</f>
        <v>6955.504160661547</v>
      </c>
      <c r="S42" s="4">
        <f aca="true" t="shared" si="25" ref="S42:S76">Q42+R42</f>
        <v>30140.51802953337</v>
      </c>
      <c r="T42" s="4">
        <f aca="true" t="shared" si="26" ref="T42:T76">S42*6.9/100</f>
        <v>2079.695744037803</v>
      </c>
      <c r="U42" s="4">
        <f aca="true" t="shared" si="27" ref="U42:U76">S42+T42</f>
        <v>32220.213773571173</v>
      </c>
      <c r="V42" s="4">
        <f aca="true" t="shared" si="28" ref="V42:V76">U42*34/100</f>
        <v>10954.872683014199</v>
      </c>
      <c r="W42" s="4">
        <f aca="true" t="shared" si="29" ref="W42:W76">U42*0.63/100</f>
        <v>202.9873467734984</v>
      </c>
      <c r="X42" s="4">
        <f aca="true" t="shared" si="30" ref="X42:X76">U42*105.8/100</f>
        <v>34088.9861724383</v>
      </c>
      <c r="Y42" s="4"/>
      <c r="Z42" s="4">
        <f aca="true" t="shared" si="31" ref="Z42:Z75">SUM(U42:Y42)</f>
        <v>77467.05997579716</v>
      </c>
      <c r="AA42" s="4">
        <f aca="true" t="shared" si="32" ref="AA42:AA76">Z42*30/100</f>
        <v>23240.11799273915</v>
      </c>
      <c r="AB42" s="4">
        <f aca="true" t="shared" si="33" ref="AB42:AB76">Z42+AA42</f>
        <v>100707.17796853631</v>
      </c>
      <c r="AC42" s="4">
        <v>100700</v>
      </c>
      <c r="AF42">
        <v>169.3</v>
      </c>
      <c r="AG42">
        <v>1.1</v>
      </c>
    </row>
    <row r="43" spans="1:33" ht="38.25" customHeight="1">
      <c r="A43" s="20" t="s">
        <v>445</v>
      </c>
      <c r="B43" s="9" t="s">
        <v>453</v>
      </c>
      <c r="C43" s="8">
        <v>292000</v>
      </c>
      <c r="D43" s="8">
        <v>3</v>
      </c>
      <c r="E43" s="8">
        <v>1.35</v>
      </c>
      <c r="F43" s="8">
        <f t="shared" si="17"/>
        <v>394200</v>
      </c>
      <c r="G43" s="18">
        <f t="shared" si="19"/>
        <v>169.3</v>
      </c>
      <c r="H43" s="4">
        <f t="shared" si="18"/>
        <v>2328.411104548139</v>
      </c>
      <c r="I43" s="23">
        <v>3.36</v>
      </c>
      <c r="J43" s="4">
        <f t="shared" si="20"/>
        <v>7823.461311281747</v>
      </c>
      <c r="K43" s="4">
        <f aca="true" t="shared" si="34" ref="K43:K58">J43*300/100</f>
        <v>23470.38393384524</v>
      </c>
      <c r="L43" s="4">
        <f aca="true" t="shared" si="35" ref="L43:L58">J43*50/100</f>
        <v>3911.7306556408735</v>
      </c>
      <c r="M43" s="4">
        <f aca="true" t="shared" si="36" ref="M43:M58">K43+L43+J43</f>
        <v>35205.575900767864</v>
      </c>
      <c r="N43" s="4">
        <f>M43*18/100</f>
        <v>6337.003662138216</v>
      </c>
      <c r="O43" s="4">
        <f t="shared" si="21"/>
        <v>15842.509155345539</v>
      </c>
      <c r="P43" s="4">
        <f t="shared" si="22"/>
        <v>1056.167277023036</v>
      </c>
      <c r="Q43" s="17">
        <f t="shared" si="23"/>
        <v>58441.25599527465</v>
      </c>
      <c r="R43" s="17">
        <f t="shared" si="24"/>
        <v>17532.376798582394</v>
      </c>
      <c r="S43" s="4">
        <f t="shared" si="25"/>
        <v>75973.63279385705</v>
      </c>
      <c r="T43" s="4">
        <f t="shared" si="26"/>
        <v>5242.180662776136</v>
      </c>
      <c r="U43" s="4">
        <f t="shared" si="27"/>
        <v>81215.81345663319</v>
      </c>
      <c r="V43" s="4">
        <f t="shared" si="28"/>
        <v>27613.376575255283</v>
      </c>
      <c r="W43" s="4">
        <f t="shared" si="29"/>
        <v>511.6596247767891</v>
      </c>
      <c r="X43" s="4">
        <f t="shared" si="30"/>
        <v>85926.3306371179</v>
      </c>
      <c r="Y43" s="4"/>
      <c r="Z43" s="4">
        <f t="shared" si="31"/>
        <v>195267.18029378317</v>
      </c>
      <c r="AA43" s="4">
        <f t="shared" si="32"/>
        <v>58580.15408813495</v>
      </c>
      <c r="AB43" s="4">
        <f t="shared" si="33"/>
        <v>253847.33438191813</v>
      </c>
      <c r="AC43" s="4">
        <v>253800</v>
      </c>
      <c r="AF43">
        <v>169.3</v>
      </c>
      <c r="AG43">
        <v>1.1</v>
      </c>
    </row>
    <row r="44" spans="1:33" ht="31.5" customHeight="1">
      <c r="A44" s="20" t="s">
        <v>446</v>
      </c>
      <c r="B44" s="9" t="s">
        <v>454</v>
      </c>
      <c r="C44" s="8">
        <v>292000</v>
      </c>
      <c r="D44" s="8">
        <v>5</v>
      </c>
      <c r="E44" s="8">
        <v>1.73</v>
      </c>
      <c r="F44" s="8">
        <f t="shared" si="17"/>
        <v>505160</v>
      </c>
      <c r="G44" s="18">
        <f t="shared" si="19"/>
        <v>169.3</v>
      </c>
      <c r="H44" s="4">
        <f t="shared" si="18"/>
        <v>2983.8157117542823</v>
      </c>
      <c r="I44" s="23">
        <v>9.94</v>
      </c>
      <c r="J44" s="4">
        <f t="shared" si="20"/>
        <v>29659.128174837566</v>
      </c>
      <c r="K44" s="4">
        <f t="shared" si="34"/>
        <v>88977.3845245127</v>
      </c>
      <c r="L44" s="4">
        <f t="shared" si="35"/>
        <v>14829.564087418783</v>
      </c>
      <c r="M44" s="4">
        <f t="shared" si="36"/>
        <v>133466.07678676906</v>
      </c>
      <c r="N44" s="4">
        <f>M44*26/100</f>
        <v>34701.17996455995</v>
      </c>
      <c r="O44" s="4">
        <f t="shared" si="21"/>
        <v>60059.734554046074</v>
      </c>
      <c r="P44" s="4">
        <f t="shared" si="22"/>
        <v>4003.9823036030716</v>
      </c>
      <c r="Q44" s="17">
        <f t="shared" si="23"/>
        <v>232230.97360897812</v>
      </c>
      <c r="R44" s="17">
        <f t="shared" si="24"/>
        <v>69669.29208269344</v>
      </c>
      <c r="S44" s="4">
        <f t="shared" si="25"/>
        <v>301900.2656916716</v>
      </c>
      <c r="T44" s="4">
        <f t="shared" si="26"/>
        <v>20831.11833272534</v>
      </c>
      <c r="U44" s="4">
        <f t="shared" si="27"/>
        <v>322731.3840243969</v>
      </c>
      <c r="V44" s="4">
        <f t="shared" si="28"/>
        <v>109728.67056829494</v>
      </c>
      <c r="W44" s="4">
        <f t="shared" si="29"/>
        <v>2033.2077193537004</v>
      </c>
      <c r="X44" s="4">
        <f t="shared" si="30"/>
        <v>341449.80429781193</v>
      </c>
      <c r="Y44" s="4"/>
      <c r="Z44" s="4">
        <f t="shared" si="31"/>
        <v>775943.0666098575</v>
      </c>
      <c r="AA44" s="4">
        <f t="shared" si="32"/>
        <v>232782.91998295725</v>
      </c>
      <c r="AB44" s="4">
        <f t="shared" si="33"/>
        <v>1008725.9865928148</v>
      </c>
      <c r="AC44" s="4">
        <v>1008700</v>
      </c>
      <c r="AF44">
        <v>169.3</v>
      </c>
      <c r="AG44">
        <v>1.1</v>
      </c>
    </row>
    <row r="45" spans="1:33" ht="33" customHeight="1">
      <c r="A45" s="20" t="s">
        <v>447</v>
      </c>
      <c r="B45" s="9" t="s">
        <v>455</v>
      </c>
      <c r="C45" s="8">
        <v>292000</v>
      </c>
      <c r="D45" s="8">
        <v>5</v>
      </c>
      <c r="E45" s="8">
        <v>1.73</v>
      </c>
      <c r="F45" s="8">
        <f t="shared" si="17"/>
        <v>505160</v>
      </c>
      <c r="G45" s="18">
        <f t="shared" si="19"/>
        <v>169.3</v>
      </c>
      <c r="H45" s="4">
        <f t="shared" si="18"/>
        <v>2983.8157117542823</v>
      </c>
      <c r="I45" s="23">
        <v>8.27</v>
      </c>
      <c r="J45" s="4">
        <f t="shared" si="20"/>
        <v>24676.155936207913</v>
      </c>
      <c r="K45" s="4">
        <f t="shared" si="34"/>
        <v>74028.46780862374</v>
      </c>
      <c r="L45" s="4">
        <f t="shared" si="35"/>
        <v>12338.077968103955</v>
      </c>
      <c r="M45" s="4">
        <f t="shared" si="36"/>
        <v>111042.70171293561</v>
      </c>
      <c r="N45" s="4">
        <f>M45*26/100</f>
        <v>28871.102445363256</v>
      </c>
      <c r="O45" s="4">
        <f t="shared" si="21"/>
        <v>49969.21577082102</v>
      </c>
      <c r="P45" s="4">
        <f t="shared" si="22"/>
        <v>3331.2810513880686</v>
      </c>
      <c r="Q45" s="17">
        <f t="shared" si="23"/>
        <v>193214.30098050798</v>
      </c>
      <c r="R45" s="17">
        <f t="shared" si="24"/>
        <v>57964.29029415239</v>
      </c>
      <c r="S45" s="4">
        <f t="shared" si="25"/>
        <v>251178.59127466037</v>
      </c>
      <c r="T45" s="4">
        <f t="shared" si="26"/>
        <v>17331.322797951565</v>
      </c>
      <c r="U45" s="4">
        <f t="shared" si="27"/>
        <v>268509.91407261195</v>
      </c>
      <c r="V45" s="4">
        <f t="shared" si="28"/>
        <v>91293.37078468807</v>
      </c>
      <c r="W45" s="4">
        <f t="shared" si="29"/>
        <v>1691.6124586574554</v>
      </c>
      <c r="X45" s="4">
        <f t="shared" si="30"/>
        <v>284083.48908882344</v>
      </c>
      <c r="Y45" s="4"/>
      <c r="Z45" s="4">
        <f t="shared" si="31"/>
        <v>645578.3864047809</v>
      </c>
      <c r="AA45" s="4">
        <f t="shared" si="32"/>
        <v>193673.51592143427</v>
      </c>
      <c r="AB45" s="4">
        <f t="shared" si="33"/>
        <v>839251.9023262152</v>
      </c>
      <c r="AC45" s="4">
        <v>839300</v>
      </c>
      <c r="AF45">
        <v>169.3</v>
      </c>
      <c r="AG45">
        <v>1.1</v>
      </c>
    </row>
    <row r="46" spans="1:33" ht="47.25">
      <c r="A46" s="20" t="s">
        <v>448</v>
      </c>
      <c r="B46" s="9" t="s">
        <v>456</v>
      </c>
      <c r="C46" s="8">
        <v>292000</v>
      </c>
      <c r="D46" s="8">
        <v>4</v>
      </c>
      <c r="E46" s="8">
        <v>1.57</v>
      </c>
      <c r="F46" s="8">
        <f t="shared" si="17"/>
        <v>458440</v>
      </c>
      <c r="G46" s="18">
        <f t="shared" si="19"/>
        <v>169.3</v>
      </c>
      <c r="H46" s="4">
        <f t="shared" si="18"/>
        <v>2707.8558771411695</v>
      </c>
      <c r="I46" s="23">
        <v>3.77</v>
      </c>
      <c r="J46" s="4">
        <f t="shared" si="20"/>
        <v>10208.616656822209</v>
      </c>
      <c r="K46" s="4">
        <f t="shared" si="34"/>
        <v>30625.849970466625</v>
      </c>
      <c r="L46" s="4">
        <f t="shared" si="35"/>
        <v>5104.308328411104</v>
      </c>
      <c r="M46" s="4">
        <f t="shared" si="36"/>
        <v>45938.77495569994</v>
      </c>
      <c r="N46" s="4">
        <f>M46*22/100</f>
        <v>10106.530490253986</v>
      </c>
      <c r="O46" s="4">
        <f t="shared" si="21"/>
        <v>20672.448730064974</v>
      </c>
      <c r="P46" s="4">
        <f t="shared" si="22"/>
        <v>1378.1632486709982</v>
      </c>
      <c r="Q46" s="17">
        <f t="shared" si="23"/>
        <v>78095.9174246899</v>
      </c>
      <c r="R46" s="17">
        <f t="shared" si="24"/>
        <v>23428.77522740697</v>
      </c>
      <c r="S46" s="4">
        <f t="shared" si="25"/>
        <v>101524.69265209688</v>
      </c>
      <c r="T46" s="4">
        <f t="shared" si="26"/>
        <v>7005.2037929946855</v>
      </c>
      <c r="U46" s="4">
        <f t="shared" si="27"/>
        <v>108529.89644509157</v>
      </c>
      <c r="V46" s="4">
        <f t="shared" si="28"/>
        <v>36900.16479133113</v>
      </c>
      <c r="W46" s="4">
        <f t="shared" si="29"/>
        <v>683.7383476040768</v>
      </c>
      <c r="X46" s="4">
        <f t="shared" si="30"/>
        <v>114824.63043890687</v>
      </c>
      <c r="Y46" s="4"/>
      <c r="Z46" s="4">
        <f t="shared" si="31"/>
        <v>260938.43002293364</v>
      </c>
      <c r="AA46" s="4">
        <f t="shared" si="32"/>
        <v>78281.5290068801</v>
      </c>
      <c r="AB46" s="4">
        <f t="shared" si="33"/>
        <v>339219.95902981376</v>
      </c>
      <c r="AC46" s="4">
        <v>339200</v>
      </c>
      <c r="AF46">
        <v>169.3</v>
      </c>
      <c r="AG46">
        <v>1.1</v>
      </c>
    </row>
    <row r="47" spans="1:33" ht="47.25">
      <c r="A47" s="20" t="s">
        <v>449</v>
      </c>
      <c r="B47" s="9" t="s">
        <v>457</v>
      </c>
      <c r="C47" s="8">
        <v>292000</v>
      </c>
      <c r="D47" s="8">
        <v>4</v>
      </c>
      <c r="E47" s="8">
        <v>1.57</v>
      </c>
      <c r="F47" s="8">
        <f t="shared" si="17"/>
        <v>458440</v>
      </c>
      <c r="G47" s="18">
        <f t="shared" si="19"/>
        <v>169.3</v>
      </c>
      <c r="H47" s="4">
        <f t="shared" si="18"/>
        <v>2707.8558771411695</v>
      </c>
      <c r="I47" s="23">
        <v>3.4</v>
      </c>
      <c r="J47" s="4">
        <f t="shared" si="20"/>
        <v>9206.709982279976</v>
      </c>
      <c r="K47" s="4">
        <f t="shared" si="34"/>
        <v>27620.129946839927</v>
      </c>
      <c r="L47" s="4">
        <f t="shared" si="35"/>
        <v>4603.354991139988</v>
      </c>
      <c r="M47" s="4">
        <f t="shared" si="36"/>
        <v>41430.19492025989</v>
      </c>
      <c r="N47" s="4">
        <f>M47*22/100</f>
        <v>9114.642882457176</v>
      </c>
      <c r="O47" s="4">
        <f t="shared" si="21"/>
        <v>18643.58771411695</v>
      </c>
      <c r="P47" s="4">
        <f t="shared" si="22"/>
        <v>1242.9058476077967</v>
      </c>
      <c r="Q47" s="17">
        <f t="shared" si="23"/>
        <v>70431.33136444181</v>
      </c>
      <c r="R47" s="17">
        <f t="shared" si="24"/>
        <v>21129.399409332542</v>
      </c>
      <c r="S47" s="4">
        <f t="shared" si="25"/>
        <v>91560.73077377435</v>
      </c>
      <c r="T47" s="4">
        <f t="shared" si="26"/>
        <v>6317.6904233904315</v>
      </c>
      <c r="U47" s="4">
        <f t="shared" si="27"/>
        <v>97878.42119716479</v>
      </c>
      <c r="V47" s="4">
        <f t="shared" si="28"/>
        <v>33278.66320703603</v>
      </c>
      <c r="W47" s="4">
        <f t="shared" si="29"/>
        <v>616.6340535421382</v>
      </c>
      <c r="X47" s="4">
        <f t="shared" si="30"/>
        <v>103555.36962660035</v>
      </c>
      <c r="Y47" s="4"/>
      <c r="Z47" s="4">
        <f t="shared" si="31"/>
        <v>235329.0880843433</v>
      </c>
      <c r="AA47" s="4">
        <f t="shared" si="32"/>
        <v>70598.72642530299</v>
      </c>
      <c r="AB47" s="4">
        <f t="shared" si="33"/>
        <v>305927.81450964627</v>
      </c>
      <c r="AC47" s="4">
        <v>305900</v>
      </c>
      <c r="AF47">
        <v>169.3</v>
      </c>
      <c r="AG47">
        <v>1.1</v>
      </c>
    </row>
    <row r="48" spans="1:33" ht="47.25">
      <c r="A48" s="20" t="s">
        <v>450</v>
      </c>
      <c r="B48" s="9" t="s">
        <v>458</v>
      </c>
      <c r="C48" s="8">
        <v>292000</v>
      </c>
      <c r="D48" s="8">
        <v>4</v>
      </c>
      <c r="E48" s="8">
        <v>1.57</v>
      </c>
      <c r="F48" s="8">
        <f t="shared" si="17"/>
        <v>458440</v>
      </c>
      <c r="G48" s="18">
        <f t="shared" si="19"/>
        <v>169.3</v>
      </c>
      <c r="H48" s="4">
        <f t="shared" si="18"/>
        <v>2707.8558771411695</v>
      </c>
      <c r="I48" s="23">
        <v>3.6</v>
      </c>
      <c r="J48" s="4">
        <f t="shared" si="20"/>
        <v>9748.28115770821</v>
      </c>
      <c r="K48" s="4">
        <f t="shared" si="34"/>
        <v>29244.84347312463</v>
      </c>
      <c r="L48" s="4">
        <f t="shared" si="35"/>
        <v>4874.140578854105</v>
      </c>
      <c r="M48" s="4">
        <f t="shared" si="36"/>
        <v>43867.26520968695</v>
      </c>
      <c r="N48" s="4">
        <f>M48*18/100</f>
        <v>7896.10773774365</v>
      </c>
      <c r="O48" s="4">
        <f t="shared" si="21"/>
        <v>19740.269344359127</v>
      </c>
      <c r="P48" s="4">
        <f t="shared" si="22"/>
        <v>1316.0179562906085</v>
      </c>
      <c r="Q48" s="17">
        <f t="shared" si="23"/>
        <v>72819.66024808034</v>
      </c>
      <c r="R48" s="17">
        <f t="shared" si="24"/>
        <v>21845.898074424105</v>
      </c>
      <c r="S48" s="4">
        <f t="shared" si="25"/>
        <v>94665.55832250445</v>
      </c>
      <c r="T48" s="4">
        <f t="shared" si="26"/>
        <v>6531.9235242528075</v>
      </c>
      <c r="U48" s="4">
        <f t="shared" si="27"/>
        <v>101197.48184675726</v>
      </c>
      <c r="V48" s="4">
        <f t="shared" si="28"/>
        <v>34407.14382789747</v>
      </c>
      <c r="W48" s="4">
        <f t="shared" si="29"/>
        <v>637.5441356345708</v>
      </c>
      <c r="X48" s="4">
        <f t="shared" si="30"/>
        <v>107066.93579386918</v>
      </c>
      <c r="Y48" s="4"/>
      <c r="Z48" s="4">
        <f t="shared" si="31"/>
        <v>243309.10560415848</v>
      </c>
      <c r="AA48" s="4">
        <f t="shared" si="32"/>
        <v>72992.73168124753</v>
      </c>
      <c r="AB48" s="4">
        <f t="shared" si="33"/>
        <v>316301.837285406</v>
      </c>
      <c r="AC48" s="4">
        <v>316300</v>
      </c>
      <c r="AF48">
        <v>169.3</v>
      </c>
      <c r="AG48">
        <v>1.1</v>
      </c>
    </row>
    <row r="49" spans="1:33" ht="47.25">
      <c r="A49" s="20" t="s">
        <v>451</v>
      </c>
      <c r="B49" s="9" t="s">
        <v>459</v>
      </c>
      <c r="C49" s="8">
        <v>292000</v>
      </c>
      <c r="D49" s="8">
        <v>4</v>
      </c>
      <c r="E49" s="8">
        <v>1.57</v>
      </c>
      <c r="F49" s="8">
        <f t="shared" si="17"/>
        <v>458440</v>
      </c>
      <c r="G49" s="18">
        <f t="shared" si="19"/>
        <v>169.3</v>
      </c>
      <c r="H49" s="4">
        <f t="shared" si="18"/>
        <v>2707.8558771411695</v>
      </c>
      <c r="I49" s="23">
        <v>4.34</v>
      </c>
      <c r="J49" s="4">
        <f t="shared" si="20"/>
        <v>11752.094506792675</v>
      </c>
      <c r="K49" s="4">
        <f t="shared" si="34"/>
        <v>35256.28352037803</v>
      </c>
      <c r="L49" s="4">
        <f t="shared" si="35"/>
        <v>5876.0472533963375</v>
      </c>
      <c r="M49" s="4">
        <f t="shared" si="36"/>
        <v>52884.42528056704</v>
      </c>
      <c r="N49" s="4">
        <f>M49*22/100</f>
        <v>11634.573561724748</v>
      </c>
      <c r="O49" s="4">
        <f t="shared" si="21"/>
        <v>23797.99137625517</v>
      </c>
      <c r="P49" s="4">
        <f t="shared" si="22"/>
        <v>1586.5327584170113</v>
      </c>
      <c r="Q49" s="17">
        <f t="shared" si="23"/>
        <v>89903.52297696397</v>
      </c>
      <c r="R49" s="17">
        <f t="shared" si="24"/>
        <v>26971.05689308919</v>
      </c>
      <c r="S49" s="4">
        <f t="shared" si="25"/>
        <v>116874.57987005316</v>
      </c>
      <c r="T49" s="4">
        <f t="shared" si="26"/>
        <v>8064.346011033668</v>
      </c>
      <c r="U49" s="4">
        <f t="shared" si="27"/>
        <v>124938.92588108683</v>
      </c>
      <c r="V49" s="4">
        <f t="shared" si="28"/>
        <v>42479.234799569516</v>
      </c>
      <c r="W49" s="4">
        <f t="shared" si="29"/>
        <v>787.115233050847</v>
      </c>
      <c r="X49" s="4">
        <f t="shared" si="30"/>
        <v>132185.38358218985</v>
      </c>
      <c r="Y49" s="4"/>
      <c r="Z49" s="4">
        <f t="shared" si="31"/>
        <v>300390.659495897</v>
      </c>
      <c r="AA49" s="4">
        <f t="shared" si="32"/>
        <v>90117.19784876911</v>
      </c>
      <c r="AB49" s="4">
        <f t="shared" si="33"/>
        <v>390507.85734466615</v>
      </c>
      <c r="AC49" s="4">
        <v>390500</v>
      </c>
      <c r="AF49">
        <v>169.3</v>
      </c>
      <c r="AG49">
        <v>1.1</v>
      </c>
    </row>
    <row r="50" spans="1:33" ht="18" customHeight="1">
      <c r="A50" s="20" t="s">
        <v>460</v>
      </c>
      <c r="B50" s="9" t="s">
        <v>461</v>
      </c>
      <c r="C50" s="8">
        <v>292000</v>
      </c>
      <c r="D50" s="8">
        <v>4</v>
      </c>
      <c r="E50" s="8">
        <v>1.57</v>
      </c>
      <c r="F50" s="8">
        <f t="shared" si="17"/>
        <v>458440</v>
      </c>
      <c r="G50" s="18">
        <f t="shared" si="19"/>
        <v>169.3</v>
      </c>
      <c r="H50" s="4">
        <f t="shared" si="18"/>
        <v>2707.8558771411695</v>
      </c>
      <c r="I50" s="23">
        <v>2.22</v>
      </c>
      <c r="J50" s="4">
        <f t="shared" si="20"/>
        <v>6011.440047253397</v>
      </c>
      <c r="K50" s="4">
        <f t="shared" si="34"/>
        <v>18034.320141760192</v>
      </c>
      <c r="L50" s="4">
        <f t="shared" si="35"/>
        <v>3005.7200236266985</v>
      </c>
      <c r="M50" s="4">
        <f t="shared" si="36"/>
        <v>27051.480212640286</v>
      </c>
      <c r="N50" s="4">
        <f>M50*22/100</f>
        <v>5951.325646780863</v>
      </c>
      <c r="O50" s="4">
        <f t="shared" si="21"/>
        <v>12173.16609568813</v>
      </c>
      <c r="P50" s="4">
        <f t="shared" si="22"/>
        <v>811.5444063792087</v>
      </c>
      <c r="Q50" s="17">
        <f t="shared" si="23"/>
        <v>45987.51636148849</v>
      </c>
      <c r="R50" s="17">
        <f t="shared" si="24"/>
        <v>13796.254908446546</v>
      </c>
      <c r="S50" s="4">
        <f t="shared" si="25"/>
        <v>59783.77126993504</v>
      </c>
      <c r="T50" s="4">
        <f t="shared" si="26"/>
        <v>4125.080217625518</v>
      </c>
      <c r="U50" s="4">
        <f t="shared" si="27"/>
        <v>63908.851487560554</v>
      </c>
      <c r="V50" s="4">
        <f t="shared" si="28"/>
        <v>21729.009505770588</v>
      </c>
      <c r="W50" s="4">
        <f t="shared" si="29"/>
        <v>402.62576437163153</v>
      </c>
      <c r="X50" s="4">
        <f t="shared" si="30"/>
        <v>67615.56487383907</v>
      </c>
      <c r="Y50" s="4"/>
      <c r="Z50" s="4">
        <f t="shared" si="31"/>
        <v>153656.05163154186</v>
      </c>
      <c r="AA50" s="4">
        <f t="shared" si="32"/>
        <v>46096.815489462555</v>
      </c>
      <c r="AB50" s="4">
        <f t="shared" si="33"/>
        <v>199752.8671210044</v>
      </c>
      <c r="AC50" s="4">
        <v>199800</v>
      </c>
      <c r="AF50">
        <v>169.3</v>
      </c>
      <c r="AG50">
        <v>1.1</v>
      </c>
    </row>
    <row r="51" spans="1:33" ht="31.5">
      <c r="A51" s="20" t="s">
        <v>464</v>
      </c>
      <c r="B51" s="9" t="s">
        <v>463</v>
      </c>
      <c r="C51" s="8">
        <v>292000</v>
      </c>
      <c r="D51" s="8">
        <v>5</v>
      </c>
      <c r="E51" s="8">
        <v>1.73</v>
      </c>
      <c r="F51" s="8">
        <f t="shared" si="17"/>
        <v>505160</v>
      </c>
      <c r="G51" s="18">
        <f t="shared" si="19"/>
        <v>169.3</v>
      </c>
      <c r="H51" s="4">
        <f t="shared" si="18"/>
        <v>2983.8157117542823</v>
      </c>
      <c r="I51" s="23">
        <v>0.13</v>
      </c>
      <c r="J51" s="4">
        <f t="shared" si="20"/>
        <v>387.89604252805674</v>
      </c>
      <c r="K51" s="4">
        <f t="shared" si="34"/>
        <v>1163.6881275841704</v>
      </c>
      <c r="L51" s="4">
        <f t="shared" si="35"/>
        <v>193.94802126402837</v>
      </c>
      <c r="M51" s="4">
        <f t="shared" si="36"/>
        <v>1745.5321913762555</v>
      </c>
      <c r="N51" s="4">
        <f>M51*26/100</f>
        <v>453.83836975782646</v>
      </c>
      <c r="O51" s="4">
        <f t="shared" si="21"/>
        <v>785.489486119315</v>
      </c>
      <c r="P51" s="4">
        <f t="shared" si="22"/>
        <v>52.36596574128767</v>
      </c>
      <c r="Q51" s="17">
        <f t="shared" si="23"/>
        <v>3037.226012994685</v>
      </c>
      <c r="R51" s="17">
        <f t="shared" si="24"/>
        <v>911.1678038984054</v>
      </c>
      <c r="S51" s="4">
        <f t="shared" si="25"/>
        <v>3948.3938168930904</v>
      </c>
      <c r="T51" s="4">
        <f t="shared" si="26"/>
        <v>272.4391733656232</v>
      </c>
      <c r="U51" s="4">
        <f t="shared" si="27"/>
        <v>4220.832990258714</v>
      </c>
      <c r="V51" s="4">
        <f t="shared" si="28"/>
        <v>1435.0832166879627</v>
      </c>
      <c r="W51" s="4">
        <f t="shared" si="29"/>
        <v>26.591247838629897</v>
      </c>
      <c r="X51" s="4">
        <f t="shared" si="30"/>
        <v>4465.641303693719</v>
      </c>
      <c r="Y51" s="4"/>
      <c r="Z51" s="4">
        <f t="shared" si="31"/>
        <v>10148.148758479027</v>
      </c>
      <c r="AA51" s="4">
        <f t="shared" si="32"/>
        <v>3044.444627543708</v>
      </c>
      <c r="AB51" s="4">
        <f t="shared" si="33"/>
        <v>13192.593386022734</v>
      </c>
      <c r="AC51" s="4">
        <v>13200</v>
      </c>
      <c r="AF51">
        <v>169.3</v>
      </c>
      <c r="AG51">
        <v>1.1</v>
      </c>
    </row>
    <row r="52" spans="1:33" ht="31.5">
      <c r="A52" s="20" t="s">
        <v>462</v>
      </c>
      <c r="B52" s="9" t="s">
        <v>465</v>
      </c>
      <c r="C52" s="8">
        <v>292000</v>
      </c>
      <c r="D52" s="8">
        <v>5</v>
      </c>
      <c r="E52" s="8">
        <v>1.73</v>
      </c>
      <c r="F52" s="8">
        <f t="shared" si="17"/>
        <v>505160</v>
      </c>
      <c r="G52" s="18">
        <f t="shared" si="19"/>
        <v>169.3</v>
      </c>
      <c r="H52" s="4">
        <f t="shared" si="18"/>
        <v>2983.8157117542823</v>
      </c>
      <c r="I52" s="23">
        <v>0.18</v>
      </c>
      <c r="J52" s="4">
        <f t="shared" si="20"/>
        <v>537.0868281157708</v>
      </c>
      <c r="K52" s="4">
        <f t="shared" si="34"/>
        <v>1611.2604843473123</v>
      </c>
      <c r="L52" s="4">
        <f t="shared" si="35"/>
        <v>268.5434140578854</v>
      </c>
      <c r="M52" s="4">
        <f t="shared" si="36"/>
        <v>2416.8907265209687</v>
      </c>
      <c r="N52" s="4">
        <f>M52*26/100</f>
        <v>628.3915888954518</v>
      </c>
      <c r="O52" s="4">
        <f t="shared" si="21"/>
        <v>1087.6008269344359</v>
      </c>
      <c r="P52" s="4">
        <f t="shared" si="22"/>
        <v>72.50672179562906</v>
      </c>
      <c r="Q52" s="17">
        <f t="shared" si="23"/>
        <v>4205.389864146486</v>
      </c>
      <c r="R52" s="17">
        <f t="shared" si="24"/>
        <v>1261.6169592439458</v>
      </c>
      <c r="S52" s="4">
        <f t="shared" si="25"/>
        <v>5467.006823390431</v>
      </c>
      <c r="T52" s="4">
        <f t="shared" si="26"/>
        <v>377.2234708139398</v>
      </c>
      <c r="U52" s="4">
        <f t="shared" si="27"/>
        <v>5844.230294204371</v>
      </c>
      <c r="V52" s="4">
        <f t="shared" si="28"/>
        <v>1987.0383000294862</v>
      </c>
      <c r="W52" s="4">
        <f t="shared" si="29"/>
        <v>36.81865085348753</v>
      </c>
      <c r="X52" s="4">
        <f t="shared" si="30"/>
        <v>6183.1956512682245</v>
      </c>
      <c r="Y52" s="4"/>
      <c r="Z52" s="4">
        <f t="shared" si="31"/>
        <v>14051.28289635557</v>
      </c>
      <c r="AA52" s="4">
        <f t="shared" si="32"/>
        <v>4215.384868906671</v>
      </c>
      <c r="AB52" s="4">
        <f t="shared" si="33"/>
        <v>18266.66776526224</v>
      </c>
      <c r="AC52" s="4">
        <v>18300</v>
      </c>
      <c r="AF52">
        <v>169.3</v>
      </c>
      <c r="AG52">
        <v>1.1</v>
      </c>
    </row>
    <row r="53" spans="1:33" ht="34.5" customHeight="1">
      <c r="A53" s="20" t="s">
        <v>466</v>
      </c>
      <c r="B53" s="9" t="s">
        <v>467</v>
      </c>
      <c r="C53" s="8">
        <v>292000</v>
      </c>
      <c r="D53" s="8">
        <v>3</v>
      </c>
      <c r="E53" s="8">
        <v>1.35</v>
      </c>
      <c r="F53" s="8">
        <f t="shared" si="17"/>
        <v>394200</v>
      </c>
      <c r="G53" s="18">
        <f t="shared" si="19"/>
        <v>169.3</v>
      </c>
      <c r="H53" s="4">
        <f t="shared" si="18"/>
        <v>2328.411104548139</v>
      </c>
      <c r="I53" s="23">
        <v>0.53</v>
      </c>
      <c r="J53" s="4">
        <f t="shared" si="20"/>
        <v>1234.0578854105138</v>
      </c>
      <c r="K53" s="4">
        <f t="shared" si="34"/>
        <v>3702.1736562315414</v>
      </c>
      <c r="L53" s="4">
        <f t="shared" si="35"/>
        <v>617.0289427052569</v>
      </c>
      <c r="M53" s="4">
        <f t="shared" si="36"/>
        <v>5553.260484347313</v>
      </c>
      <c r="N53" s="4">
        <f>M53*18/100</f>
        <v>999.5868871825162</v>
      </c>
      <c r="O53" s="4">
        <f t="shared" si="21"/>
        <v>2498.967217956291</v>
      </c>
      <c r="P53" s="4">
        <f t="shared" si="22"/>
        <v>166.59781453041938</v>
      </c>
      <c r="Q53" s="17">
        <f t="shared" si="23"/>
        <v>9218.412404016539</v>
      </c>
      <c r="R53" s="17">
        <f t="shared" si="24"/>
        <v>2765.523721204962</v>
      </c>
      <c r="S53" s="4">
        <f t="shared" si="25"/>
        <v>11983.9361252215</v>
      </c>
      <c r="T53" s="4">
        <f t="shared" si="26"/>
        <v>826.8915926402836</v>
      </c>
      <c r="U53" s="4">
        <f t="shared" si="27"/>
        <v>12810.827717861785</v>
      </c>
      <c r="V53" s="4">
        <f t="shared" si="28"/>
        <v>4355.681424073006</v>
      </c>
      <c r="W53" s="4">
        <f t="shared" si="29"/>
        <v>80.70821462252924</v>
      </c>
      <c r="X53" s="4">
        <f t="shared" si="30"/>
        <v>13553.85572549777</v>
      </c>
      <c r="Y53" s="4"/>
      <c r="Z53" s="4">
        <f t="shared" si="31"/>
        <v>30801.07308205509</v>
      </c>
      <c r="AA53" s="4">
        <f t="shared" si="32"/>
        <v>9240.321924616526</v>
      </c>
      <c r="AB53" s="4">
        <f t="shared" si="33"/>
        <v>40041.39500667161</v>
      </c>
      <c r="AC53" s="4">
        <v>40000</v>
      </c>
      <c r="AF53">
        <v>169.3</v>
      </c>
      <c r="AG53">
        <v>1.1</v>
      </c>
    </row>
    <row r="54" spans="1:33" ht="47.25">
      <c r="A54" s="20" t="s">
        <v>468</v>
      </c>
      <c r="B54" s="9" t="s">
        <v>469</v>
      </c>
      <c r="C54" s="8">
        <v>292000</v>
      </c>
      <c r="D54" s="8">
        <v>3</v>
      </c>
      <c r="E54" s="8">
        <v>1.35</v>
      </c>
      <c r="F54" s="8">
        <f t="shared" si="17"/>
        <v>394200</v>
      </c>
      <c r="G54" s="18">
        <f t="shared" si="19"/>
        <v>169.3</v>
      </c>
      <c r="H54" s="4">
        <f t="shared" si="18"/>
        <v>2328.411104548139</v>
      </c>
      <c r="I54" s="23">
        <v>0.99</v>
      </c>
      <c r="J54" s="4">
        <f t="shared" si="20"/>
        <v>2305.1269935026576</v>
      </c>
      <c r="K54" s="4">
        <f t="shared" si="34"/>
        <v>6915.380980507973</v>
      </c>
      <c r="L54" s="4">
        <f t="shared" si="35"/>
        <v>1152.5634967513288</v>
      </c>
      <c r="M54" s="4">
        <f t="shared" si="36"/>
        <v>10373.071470761959</v>
      </c>
      <c r="N54" s="4">
        <f>M54*18/100</f>
        <v>1867.1528647371526</v>
      </c>
      <c r="O54" s="4">
        <f t="shared" si="21"/>
        <v>4667.882161842881</v>
      </c>
      <c r="P54" s="4">
        <f t="shared" si="22"/>
        <v>311.1921441228588</v>
      </c>
      <c r="Q54" s="17">
        <f t="shared" si="23"/>
        <v>17219.29864146485</v>
      </c>
      <c r="R54" s="17">
        <f t="shared" si="24"/>
        <v>5165.789592439455</v>
      </c>
      <c r="S54" s="4">
        <f t="shared" si="25"/>
        <v>22385.088233904306</v>
      </c>
      <c r="T54" s="4">
        <f t="shared" si="26"/>
        <v>1544.571088139397</v>
      </c>
      <c r="U54" s="4">
        <f t="shared" si="27"/>
        <v>23929.659322043703</v>
      </c>
      <c r="V54" s="4">
        <f t="shared" si="28"/>
        <v>8136.0841694948585</v>
      </c>
      <c r="W54" s="4">
        <f t="shared" si="29"/>
        <v>150.7568537288753</v>
      </c>
      <c r="X54" s="4">
        <f t="shared" si="30"/>
        <v>25317.579562722236</v>
      </c>
      <c r="Y54" s="4"/>
      <c r="Z54" s="4">
        <f t="shared" si="31"/>
        <v>57534.07990798967</v>
      </c>
      <c r="AA54" s="4">
        <f t="shared" si="32"/>
        <v>17260.2239723969</v>
      </c>
      <c r="AB54" s="4">
        <f t="shared" si="33"/>
        <v>74794.30388038656</v>
      </c>
      <c r="AC54" s="4">
        <v>74800</v>
      </c>
      <c r="AF54">
        <v>169.3</v>
      </c>
      <c r="AG54">
        <v>1.1</v>
      </c>
    </row>
    <row r="55" spans="1:33" ht="31.5">
      <c r="A55" s="20" t="s">
        <v>470</v>
      </c>
      <c r="B55" s="9" t="s">
        <v>471</v>
      </c>
      <c r="C55" s="8">
        <v>292000</v>
      </c>
      <c r="D55" s="8">
        <v>3</v>
      </c>
      <c r="E55" s="8">
        <v>1.35</v>
      </c>
      <c r="F55" s="8">
        <f t="shared" si="17"/>
        <v>394200</v>
      </c>
      <c r="G55" s="18">
        <f t="shared" si="19"/>
        <v>169.3</v>
      </c>
      <c r="H55" s="4">
        <f t="shared" si="18"/>
        <v>2328.411104548139</v>
      </c>
      <c r="I55" s="23">
        <v>1.91</v>
      </c>
      <c r="J55" s="4">
        <f t="shared" si="20"/>
        <v>4447.265209686945</v>
      </c>
      <c r="K55" s="4">
        <f t="shared" si="34"/>
        <v>13341.795629060836</v>
      </c>
      <c r="L55" s="4">
        <f t="shared" si="35"/>
        <v>2223.6326048434726</v>
      </c>
      <c r="M55" s="4">
        <f t="shared" si="36"/>
        <v>20012.693443591255</v>
      </c>
      <c r="N55" s="4">
        <f>M55*18/100</f>
        <v>3602.2848198464258</v>
      </c>
      <c r="O55" s="4">
        <f t="shared" si="21"/>
        <v>9005.712049616066</v>
      </c>
      <c r="P55" s="4">
        <f t="shared" si="22"/>
        <v>600.3808033077377</v>
      </c>
      <c r="Q55" s="17">
        <f t="shared" si="23"/>
        <v>33221.07111636148</v>
      </c>
      <c r="R55" s="17">
        <f t="shared" si="24"/>
        <v>9966.321334908445</v>
      </c>
      <c r="S55" s="4">
        <f t="shared" si="25"/>
        <v>43187.39245126993</v>
      </c>
      <c r="T55" s="4">
        <f t="shared" si="26"/>
        <v>2979.9300791376254</v>
      </c>
      <c r="U55" s="4">
        <f t="shared" si="27"/>
        <v>46167.32253040755</v>
      </c>
      <c r="V55" s="4">
        <f t="shared" si="28"/>
        <v>15696.88966033857</v>
      </c>
      <c r="W55" s="4">
        <f t="shared" si="29"/>
        <v>290.8541319415676</v>
      </c>
      <c r="X55" s="4">
        <f t="shared" si="30"/>
        <v>48845.02723717118</v>
      </c>
      <c r="Y55" s="4"/>
      <c r="Z55" s="4">
        <f t="shared" si="31"/>
        <v>111000.09355985888</v>
      </c>
      <c r="AA55" s="4">
        <f t="shared" si="32"/>
        <v>33300.02806795767</v>
      </c>
      <c r="AB55" s="4">
        <f t="shared" si="33"/>
        <v>144300.12162781655</v>
      </c>
      <c r="AC55" s="4">
        <v>144300</v>
      </c>
      <c r="AF55">
        <v>169.3</v>
      </c>
      <c r="AG55">
        <v>1.1</v>
      </c>
    </row>
    <row r="56" spans="1:33" ht="31.5">
      <c r="A56" s="20" t="s">
        <v>472</v>
      </c>
      <c r="B56" s="9" t="s">
        <v>473</v>
      </c>
      <c r="C56" s="8">
        <v>292000</v>
      </c>
      <c r="D56" s="8">
        <v>3</v>
      </c>
      <c r="E56" s="8">
        <v>1.35</v>
      </c>
      <c r="F56" s="8">
        <f t="shared" si="17"/>
        <v>394200</v>
      </c>
      <c r="G56" s="18">
        <f t="shared" si="19"/>
        <v>169.3</v>
      </c>
      <c r="H56" s="4">
        <f t="shared" si="18"/>
        <v>2328.411104548139</v>
      </c>
      <c r="I56" s="23">
        <v>1.39</v>
      </c>
      <c r="J56" s="4">
        <f t="shared" si="20"/>
        <v>3236.4914353219133</v>
      </c>
      <c r="K56" s="4">
        <f t="shared" si="34"/>
        <v>9709.47430596574</v>
      </c>
      <c r="L56" s="4">
        <f t="shared" si="35"/>
        <v>1618.2457176609566</v>
      </c>
      <c r="M56" s="4">
        <f t="shared" si="36"/>
        <v>14564.21145894861</v>
      </c>
      <c r="N56" s="4">
        <f>M56*18/100</f>
        <v>2621.5580626107494</v>
      </c>
      <c r="O56" s="4">
        <f t="shared" si="21"/>
        <v>6553.895156526874</v>
      </c>
      <c r="P56" s="4">
        <f t="shared" si="22"/>
        <v>436.9263437684583</v>
      </c>
      <c r="Q56" s="17">
        <f t="shared" si="23"/>
        <v>24176.591021854692</v>
      </c>
      <c r="R56" s="17">
        <f t="shared" si="24"/>
        <v>7252.977306556409</v>
      </c>
      <c r="S56" s="4">
        <f t="shared" si="25"/>
        <v>31429.5683284111</v>
      </c>
      <c r="T56" s="4">
        <f t="shared" si="26"/>
        <v>2168.640214660366</v>
      </c>
      <c r="U56" s="4">
        <f t="shared" si="27"/>
        <v>33598.208543071465</v>
      </c>
      <c r="V56" s="4">
        <f t="shared" si="28"/>
        <v>11423.390904644299</v>
      </c>
      <c r="W56" s="4">
        <f t="shared" si="29"/>
        <v>211.66871382135025</v>
      </c>
      <c r="X56" s="4">
        <f t="shared" si="30"/>
        <v>35546.90463856961</v>
      </c>
      <c r="Y56" s="4"/>
      <c r="Z56" s="4">
        <f t="shared" si="31"/>
        <v>80780.17280010672</v>
      </c>
      <c r="AA56" s="4">
        <f t="shared" si="32"/>
        <v>24234.051840032018</v>
      </c>
      <c r="AB56" s="4">
        <f t="shared" si="33"/>
        <v>105014.22464013874</v>
      </c>
      <c r="AC56" s="4">
        <v>105000</v>
      </c>
      <c r="AF56">
        <v>169.3</v>
      </c>
      <c r="AG56">
        <v>1.1</v>
      </c>
    </row>
    <row r="57" spans="1:33" ht="31.5">
      <c r="A57" s="20" t="s">
        <v>474</v>
      </c>
      <c r="B57" s="9" t="s">
        <v>475</v>
      </c>
      <c r="C57" s="8">
        <v>292000</v>
      </c>
      <c r="D57" s="8">
        <v>4</v>
      </c>
      <c r="E57" s="8">
        <v>1.57</v>
      </c>
      <c r="F57" s="8">
        <f t="shared" si="17"/>
        <v>458440</v>
      </c>
      <c r="G57" s="18">
        <f t="shared" si="19"/>
        <v>169.3</v>
      </c>
      <c r="H57" s="4">
        <f t="shared" si="18"/>
        <v>2707.8558771411695</v>
      </c>
      <c r="I57" s="23">
        <v>0.42</v>
      </c>
      <c r="J57" s="4">
        <f t="shared" si="20"/>
        <v>1137.299468399291</v>
      </c>
      <c r="K57" s="4">
        <f t="shared" si="34"/>
        <v>3411.898405197873</v>
      </c>
      <c r="L57" s="4">
        <f t="shared" si="35"/>
        <v>568.6497341996455</v>
      </c>
      <c r="M57" s="4">
        <f t="shared" si="36"/>
        <v>5117.84760779681</v>
      </c>
      <c r="N57" s="4">
        <f>M57*22/100</f>
        <v>1125.9264737152982</v>
      </c>
      <c r="O57" s="4">
        <f t="shared" si="21"/>
        <v>2303.0314235085643</v>
      </c>
      <c r="P57" s="4">
        <f t="shared" si="22"/>
        <v>153.5354282339043</v>
      </c>
      <c r="Q57" s="17">
        <f t="shared" si="23"/>
        <v>8700.340933254576</v>
      </c>
      <c r="R57" s="17">
        <f t="shared" si="24"/>
        <v>2610.1022799763728</v>
      </c>
      <c r="S57" s="4">
        <f t="shared" si="25"/>
        <v>11310.443213230948</v>
      </c>
      <c r="T57" s="4">
        <f t="shared" si="26"/>
        <v>780.4205817129355</v>
      </c>
      <c r="U57" s="4">
        <f t="shared" si="27"/>
        <v>12090.863794943883</v>
      </c>
      <c r="V57" s="4">
        <f t="shared" si="28"/>
        <v>4110.89369028092</v>
      </c>
      <c r="W57" s="4">
        <f t="shared" si="29"/>
        <v>76.17244190814647</v>
      </c>
      <c r="X57" s="4">
        <f t="shared" si="30"/>
        <v>12792.133895050629</v>
      </c>
      <c r="Y57" s="4"/>
      <c r="Z57" s="4">
        <f t="shared" si="31"/>
        <v>29070.063822183576</v>
      </c>
      <c r="AA57" s="4">
        <f t="shared" si="32"/>
        <v>8721.019146655073</v>
      </c>
      <c r="AB57" s="4">
        <f t="shared" si="33"/>
        <v>37791.08296883865</v>
      </c>
      <c r="AC57" s="4">
        <v>37800</v>
      </c>
      <c r="AF57">
        <v>169.3</v>
      </c>
      <c r="AG57">
        <v>1.1</v>
      </c>
    </row>
    <row r="58" spans="1:33" ht="21" customHeight="1">
      <c r="A58" s="20" t="s">
        <v>476</v>
      </c>
      <c r="B58" s="9" t="s">
        <v>477</v>
      </c>
      <c r="C58" s="8">
        <v>292000</v>
      </c>
      <c r="D58" s="8">
        <v>2</v>
      </c>
      <c r="E58" s="8">
        <v>1.16</v>
      </c>
      <c r="F58" s="8">
        <f t="shared" si="17"/>
        <v>338720</v>
      </c>
      <c r="G58" s="18">
        <f t="shared" si="19"/>
        <v>169.3</v>
      </c>
      <c r="H58" s="4">
        <f t="shared" si="18"/>
        <v>2000.7088009450679</v>
      </c>
      <c r="I58" s="23">
        <v>0.29</v>
      </c>
      <c r="J58" s="4">
        <f t="shared" si="20"/>
        <v>580.2055522740696</v>
      </c>
      <c r="K58" s="4">
        <f t="shared" si="34"/>
        <v>1740.6166568222088</v>
      </c>
      <c r="L58" s="4">
        <f t="shared" si="35"/>
        <v>290.1027761370348</v>
      </c>
      <c r="M58" s="4">
        <f t="shared" si="36"/>
        <v>2610.9249852333132</v>
      </c>
      <c r="N58" s="4"/>
      <c r="O58" s="4">
        <f t="shared" si="21"/>
        <v>1174.916243354991</v>
      </c>
      <c r="P58" s="4">
        <f t="shared" si="22"/>
        <v>78.3277495569994</v>
      </c>
      <c r="Q58" s="17">
        <f t="shared" si="23"/>
        <v>3864.1689781453038</v>
      </c>
      <c r="R58" s="17">
        <f t="shared" si="24"/>
        <v>1159.2506934435912</v>
      </c>
      <c r="S58" s="4">
        <f t="shared" si="25"/>
        <v>5023.419671588895</v>
      </c>
      <c r="T58" s="4">
        <f t="shared" si="26"/>
        <v>346.6159573396337</v>
      </c>
      <c r="U58" s="4">
        <f t="shared" si="27"/>
        <v>5370.035628928528</v>
      </c>
      <c r="V58" s="4">
        <f t="shared" si="28"/>
        <v>1825.8121138356996</v>
      </c>
      <c r="W58" s="4">
        <f t="shared" si="29"/>
        <v>33.83122446224973</v>
      </c>
      <c r="X58" s="4">
        <f t="shared" si="30"/>
        <v>5681.497695406383</v>
      </c>
      <c r="Y58" s="4"/>
      <c r="Z58" s="4">
        <f t="shared" si="31"/>
        <v>12911.17666263286</v>
      </c>
      <c r="AA58" s="4">
        <f t="shared" si="32"/>
        <v>3873.3529987898587</v>
      </c>
      <c r="AB58" s="4">
        <f t="shared" si="33"/>
        <v>16784.52966142272</v>
      </c>
      <c r="AC58" s="4">
        <v>16800</v>
      </c>
      <c r="AF58">
        <v>169.3</v>
      </c>
      <c r="AG58">
        <v>1.1</v>
      </c>
    </row>
    <row r="59" spans="1:33" ht="15.75" customHeight="1">
      <c r="A59" s="64" t="s">
        <v>494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6"/>
      <c r="AF59">
        <v>169.3</v>
      </c>
      <c r="AG59">
        <v>1.1</v>
      </c>
    </row>
    <row r="60" spans="1:33" ht="31.5">
      <c r="A60" s="20" t="s">
        <v>486</v>
      </c>
      <c r="B60" s="9" t="s">
        <v>485</v>
      </c>
      <c r="C60" s="8">
        <v>292000</v>
      </c>
      <c r="D60" s="8">
        <v>3</v>
      </c>
      <c r="E60" s="8">
        <v>1.35</v>
      </c>
      <c r="F60" s="8">
        <f t="shared" si="17"/>
        <v>394200</v>
      </c>
      <c r="G60" s="18">
        <f t="shared" si="19"/>
        <v>169.3</v>
      </c>
      <c r="H60" s="4">
        <f t="shared" si="18"/>
        <v>2328.411104548139</v>
      </c>
      <c r="I60" s="23">
        <v>0.45</v>
      </c>
      <c r="J60" s="4">
        <f t="shared" si="20"/>
        <v>1047.7849970466625</v>
      </c>
      <c r="K60" s="4">
        <f>J60*300/100</f>
        <v>3143.3549911399873</v>
      </c>
      <c r="L60" s="4">
        <f>J60*50/100</f>
        <v>523.8924985233313</v>
      </c>
      <c r="M60" s="4">
        <f>K60+L60+J60</f>
        <v>4715.032486709981</v>
      </c>
      <c r="N60" s="4">
        <f aca="true" t="shared" si="37" ref="N60:N65">M60*18/100</f>
        <v>848.7058476077966</v>
      </c>
      <c r="O60" s="4">
        <f t="shared" si="21"/>
        <v>2121.7646190194914</v>
      </c>
      <c r="P60" s="4">
        <f t="shared" si="22"/>
        <v>141.45097460129944</v>
      </c>
      <c r="Q60" s="17">
        <f t="shared" si="23"/>
        <v>7826.953927938568</v>
      </c>
      <c r="R60" s="17">
        <f t="shared" si="24"/>
        <v>2348.0861783815703</v>
      </c>
      <c r="S60" s="4">
        <f t="shared" si="25"/>
        <v>10175.040106320139</v>
      </c>
      <c r="T60" s="4">
        <f t="shared" si="26"/>
        <v>702.0777673360896</v>
      </c>
      <c r="U60" s="4">
        <f t="shared" si="27"/>
        <v>10877.117873656229</v>
      </c>
      <c r="V60" s="4">
        <f t="shared" si="28"/>
        <v>3698.2200770431173</v>
      </c>
      <c r="W60" s="4">
        <f t="shared" si="29"/>
        <v>68.52584260403424</v>
      </c>
      <c r="X60" s="4">
        <f t="shared" si="30"/>
        <v>11507.99071032829</v>
      </c>
      <c r="Y60" s="4"/>
      <c r="Z60" s="4">
        <f t="shared" si="31"/>
        <v>26151.854503631672</v>
      </c>
      <c r="AA60" s="4">
        <f t="shared" si="32"/>
        <v>7845.556351089502</v>
      </c>
      <c r="AB60" s="4">
        <f t="shared" si="33"/>
        <v>33997.41085472117</v>
      </c>
      <c r="AC60" s="4">
        <v>34000</v>
      </c>
      <c r="AF60">
        <v>169.3</v>
      </c>
      <c r="AG60">
        <v>1.1</v>
      </c>
    </row>
    <row r="61" spans="1:33" ht="31.5">
      <c r="A61" s="20" t="s">
        <v>478</v>
      </c>
      <c r="B61" s="9" t="s">
        <v>487</v>
      </c>
      <c r="C61" s="8">
        <v>292000</v>
      </c>
      <c r="D61" s="8">
        <v>3</v>
      </c>
      <c r="E61" s="8">
        <v>1.35</v>
      </c>
      <c r="F61" s="8">
        <f t="shared" si="17"/>
        <v>394200</v>
      </c>
      <c r="G61" s="18">
        <f t="shared" si="19"/>
        <v>169.3</v>
      </c>
      <c r="H61" s="4">
        <f t="shared" si="18"/>
        <v>2328.411104548139</v>
      </c>
      <c r="I61" s="23">
        <v>0.35</v>
      </c>
      <c r="J61" s="4">
        <f t="shared" si="20"/>
        <v>814.9438865918486</v>
      </c>
      <c r="K61" s="4">
        <f aca="true" t="shared" si="38" ref="K61:K67">J61*300/100</f>
        <v>2444.8316597755456</v>
      </c>
      <c r="L61" s="4">
        <f aca="true" t="shared" si="39" ref="L61:L67">J61*50/100</f>
        <v>407.4719432959243</v>
      </c>
      <c r="M61" s="4">
        <f aca="true" t="shared" si="40" ref="M61:M67">K61+L61+J61</f>
        <v>3667.2474896633184</v>
      </c>
      <c r="N61" s="4">
        <f t="shared" si="37"/>
        <v>660.1045481393974</v>
      </c>
      <c r="O61" s="4">
        <f t="shared" si="21"/>
        <v>1650.2613703484933</v>
      </c>
      <c r="P61" s="4">
        <f t="shared" si="22"/>
        <v>110.01742468989956</v>
      </c>
      <c r="Q61" s="17">
        <f t="shared" si="23"/>
        <v>6087.630832841109</v>
      </c>
      <c r="R61" s="17">
        <f t="shared" si="24"/>
        <v>1826.2892498523327</v>
      </c>
      <c r="S61" s="4">
        <f t="shared" si="25"/>
        <v>7913.920082693441</v>
      </c>
      <c r="T61" s="4">
        <f t="shared" si="26"/>
        <v>546.0604857058474</v>
      </c>
      <c r="U61" s="4">
        <f t="shared" si="27"/>
        <v>8459.980568399289</v>
      </c>
      <c r="V61" s="4">
        <f t="shared" si="28"/>
        <v>2876.3933932557584</v>
      </c>
      <c r="W61" s="4">
        <f t="shared" si="29"/>
        <v>53.29787758091552</v>
      </c>
      <c r="X61" s="4">
        <f t="shared" si="30"/>
        <v>8950.659441366448</v>
      </c>
      <c r="Y61" s="4"/>
      <c r="Z61" s="4">
        <f t="shared" si="31"/>
        <v>20340.33128060241</v>
      </c>
      <c r="AA61" s="4">
        <f t="shared" si="32"/>
        <v>6102.099384180723</v>
      </c>
      <c r="AB61" s="4">
        <f t="shared" si="33"/>
        <v>26442.430664783133</v>
      </c>
      <c r="AC61" s="4">
        <v>26400</v>
      </c>
      <c r="AF61">
        <v>169.3</v>
      </c>
      <c r="AG61">
        <v>1.1</v>
      </c>
    </row>
    <row r="62" spans="1:33" ht="63">
      <c r="A62" s="20" t="s">
        <v>479</v>
      </c>
      <c r="B62" s="9" t="s">
        <v>488</v>
      </c>
      <c r="C62" s="8">
        <v>292000</v>
      </c>
      <c r="D62" s="8">
        <v>3</v>
      </c>
      <c r="E62" s="8">
        <v>1.35</v>
      </c>
      <c r="F62" s="8">
        <f t="shared" si="17"/>
        <v>394200</v>
      </c>
      <c r="G62" s="18">
        <f t="shared" si="19"/>
        <v>169.3</v>
      </c>
      <c r="H62" s="4">
        <f t="shared" si="18"/>
        <v>2328.411104548139</v>
      </c>
      <c r="I62" s="23">
        <v>0.53</v>
      </c>
      <c r="J62" s="4">
        <f t="shared" si="20"/>
        <v>1234.0578854105138</v>
      </c>
      <c r="K62" s="4">
        <f t="shared" si="38"/>
        <v>3702.1736562315414</v>
      </c>
      <c r="L62" s="4">
        <f t="shared" si="39"/>
        <v>617.0289427052569</v>
      </c>
      <c r="M62" s="4">
        <f t="shared" si="40"/>
        <v>5553.260484347313</v>
      </c>
      <c r="N62" s="4">
        <f t="shared" si="37"/>
        <v>999.5868871825162</v>
      </c>
      <c r="O62" s="4">
        <f t="shared" si="21"/>
        <v>2498.967217956291</v>
      </c>
      <c r="P62" s="4">
        <f t="shared" si="22"/>
        <v>166.59781453041938</v>
      </c>
      <c r="Q62" s="17">
        <f t="shared" si="23"/>
        <v>9218.412404016539</v>
      </c>
      <c r="R62" s="17">
        <f t="shared" si="24"/>
        <v>2765.523721204962</v>
      </c>
      <c r="S62" s="4">
        <f t="shared" si="25"/>
        <v>11983.9361252215</v>
      </c>
      <c r="T62" s="4">
        <f t="shared" si="26"/>
        <v>826.8915926402836</v>
      </c>
      <c r="U62" s="4">
        <f t="shared" si="27"/>
        <v>12810.827717861785</v>
      </c>
      <c r="V62" s="4">
        <f t="shared" si="28"/>
        <v>4355.681424073006</v>
      </c>
      <c r="W62" s="4">
        <f t="shared" si="29"/>
        <v>80.70821462252924</v>
      </c>
      <c r="X62" s="4">
        <f t="shared" si="30"/>
        <v>13553.85572549777</v>
      </c>
      <c r="Y62" s="4"/>
      <c r="Z62" s="4">
        <f t="shared" si="31"/>
        <v>30801.07308205509</v>
      </c>
      <c r="AA62" s="4">
        <f t="shared" si="32"/>
        <v>9240.321924616526</v>
      </c>
      <c r="AB62" s="4">
        <f t="shared" si="33"/>
        <v>40041.39500667161</v>
      </c>
      <c r="AC62" s="4">
        <v>40000</v>
      </c>
      <c r="AF62">
        <v>169.3</v>
      </c>
      <c r="AG62">
        <v>1.1</v>
      </c>
    </row>
    <row r="63" spans="1:33" ht="63">
      <c r="A63" s="20" t="s">
        <v>480</v>
      </c>
      <c r="B63" s="9" t="s">
        <v>489</v>
      </c>
      <c r="C63" s="8">
        <v>292000</v>
      </c>
      <c r="D63" s="8">
        <v>3</v>
      </c>
      <c r="E63" s="8">
        <v>1.35</v>
      </c>
      <c r="F63" s="8">
        <f t="shared" si="17"/>
        <v>394200</v>
      </c>
      <c r="G63" s="18">
        <f t="shared" si="19"/>
        <v>169.3</v>
      </c>
      <c r="H63" s="4">
        <f t="shared" si="18"/>
        <v>2328.411104548139</v>
      </c>
      <c r="I63" s="23">
        <v>0.58</v>
      </c>
      <c r="J63" s="4">
        <f t="shared" si="20"/>
        <v>1350.4784406379206</v>
      </c>
      <c r="K63" s="4">
        <f t="shared" si="38"/>
        <v>4051.435321913762</v>
      </c>
      <c r="L63" s="4">
        <f t="shared" si="39"/>
        <v>675.2392203189603</v>
      </c>
      <c r="M63" s="4">
        <f t="shared" si="40"/>
        <v>6077.1529828706425</v>
      </c>
      <c r="N63" s="4">
        <f t="shared" si="37"/>
        <v>1093.8875369167156</v>
      </c>
      <c r="O63" s="4">
        <f t="shared" si="21"/>
        <v>2734.718842291789</v>
      </c>
      <c r="P63" s="4">
        <f t="shared" si="22"/>
        <v>182.3145894861193</v>
      </c>
      <c r="Q63" s="17">
        <f t="shared" si="23"/>
        <v>10088.073951565266</v>
      </c>
      <c r="R63" s="17">
        <f t="shared" si="24"/>
        <v>3026.42218546958</v>
      </c>
      <c r="S63" s="4">
        <f t="shared" si="25"/>
        <v>13114.496137034846</v>
      </c>
      <c r="T63" s="4">
        <f t="shared" si="26"/>
        <v>904.9002334554045</v>
      </c>
      <c r="U63" s="4">
        <f t="shared" si="27"/>
        <v>14019.39637049025</v>
      </c>
      <c r="V63" s="4">
        <f t="shared" si="28"/>
        <v>4766.594765966685</v>
      </c>
      <c r="W63" s="4">
        <f t="shared" si="29"/>
        <v>88.32219713408858</v>
      </c>
      <c r="X63" s="4">
        <f t="shared" si="30"/>
        <v>14832.521359978684</v>
      </c>
      <c r="Y63" s="4"/>
      <c r="Z63" s="4">
        <f t="shared" si="31"/>
        <v>33706.834693569705</v>
      </c>
      <c r="AA63" s="4">
        <f t="shared" si="32"/>
        <v>10112.050408070912</v>
      </c>
      <c r="AB63" s="4">
        <f t="shared" si="33"/>
        <v>43818.88510164062</v>
      </c>
      <c r="AC63" s="4">
        <v>43800</v>
      </c>
      <c r="AF63">
        <v>169.3</v>
      </c>
      <c r="AG63">
        <v>1.1</v>
      </c>
    </row>
    <row r="64" spans="1:33" ht="47.25">
      <c r="A64" s="20" t="s">
        <v>481</v>
      </c>
      <c r="B64" s="9" t="s">
        <v>491</v>
      </c>
      <c r="C64" s="8">
        <v>292000</v>
      </c>
      <c r="D64" s="8">
        <v>3</v>
      </c>
      <c r="E64" s="8">
        <v>1.35</v>
      </c>
      <c r="F64" s="8">
        <f t="shared" si="17"/>
        <v>394200</v>
      </c>
      <c r="G64" s="18">
        <f t="shared" si="19"/>
        <v>169.3</v>
      </c>
      <c r="H64" s="4">
        <f t="shared" si="18"/>
        <v>2328.411104548139</v>
      </c>
      <c r="I64" s="23">
        <v>0.63</v>
      </c>
      <c r="J64" s="4">
        <f t="shared" si="20"/>
        <v>1466.8989958653276</v>
      </c>
      <c r="K64" s="4">
        <f t="shared" si="38"/>
        <v>4400.696987595983</v>
      </c>
      <c r="L64" s="4">
        <f t="shared" si="39"/>
        <v>733.4494979326638</v>
      </c>
      <c r="M64" s="4">
        <f t="shared" si="40"/>
        <v>6601.045481393974</v>
      </c>
      <c r="N64" s="4">
        <f t="shared" si="37"/>
        <v>1188.1881866509152</v>
      </c>
      <c r="O64" s="4">
        <f t="shared" si="21"/>
        <v>2970.4704666272883</v>
      </c>
      <c r="P64" s="4">
        <f t="shared" si="22"/>
        <v>198.03136444181925</v>
      </c>
      <c r="Q64" s="17">
        <f t="shared" si="23"/>
        <v>10957.735499113996</v>
      </c>
      <c r="R64" s="17">
        <f t="shared" si="24"/>
        <v>3287.320649734199</v>
      </c>
      <c r="S64" s="4">
        <f t="shared" si="25"/>
        <v>14245.056148848194</v>
      </c>
      <c r="T64" s="4">
        <f t="shared" si="26"/>
        <v>982.9088742705254</v>
      </c>
      <c r="U64" s="4">
        <f t="shared" si="27"/>
        <v>15227.96502311872</v>
      </c>
      <c r="V64" s="4">
        <f t="shared" si="28"/>
        <v>5177.508107860365</v>
      </c>
      <c r="W64" s="4">
        <f t="shared" si="29"/>
        <v>95.93617964564794</v>
      </c>
      <c r="X64" s="4">
        <f t="shared" si="30"/>
        <v>16111.186994459606</v>
      </c>
      <c r="Y64" s="4"/>
      <c r="Z64" s="4">
        <f t="shared" si="31"/>
        <v>36612.59630508434</v>
      </c>
      <c r="AA64" s="4">
        <f t="shared" si="32"/>
        <v>10983.778891525304</v>
      </c>
      <c r="AB64" s="4">
        <f t="shared" si="33"/>
        <v>47596.375196609646</v>
      </c>
      <c r="AC64" s="4">
        <v>47600</v>
      </c>
      <c r="AF64">
        <v>169.3</v>
      </c>
      <c r="AG64">
        <v>1.1</v>
      </c>
    </row>
    <row r="65" spans="1:33" ht="63">
      <c r="A65" s="20" t="s">
        <v>482</v>
      </c>
      <c r="B65" s="9" t="s">
        <v>490</v>
      </c>
      <c r="C65" s="8">
        <v>292000</v>
      </c>
      <c r="D65" s="8">
        <v>3</v>
      </c>
      <c r="E65" s="8">
        <v>1.35</v>
      </c>
      <c r="F65" s="8">
        <f t="shared" si="17"/>
        <v>394200</v>
      </c>
      <c r="G65" s="18">
        <f t="shared" si="19"/>
        <v>169.3</v>
      </c>
      <c r="H65" s="4">
        <f t="shared" si="18"/>
        <v>2328.411104548139</v>
      </c>
      <c r="I65" s="23">
        <v>0.72</v>
      </c>
      <c r="J65" s="4">
        <f t="shared" si="20"/>
        <v>1676.4559952746602</v>
      </c>
      <c r="K65" s="4">
        <f t="shared" si="38"/>
        <v>5029.36798582398</v>
      </c>
      <c r="L65" s="4">
        <f t="shared" si="39"/>
        <v>838.2279976373301</v>
      </c>
      <c r="M65" s="4">
        <f t="shared" si="40"/>
        <v>7544.051978735971</v>
      </c>
      <c r="N65" s="4">
        <f t="shared" si="37"/>
        <v>1357.9293561724749</v>
      </c>
      <c r="O65" s="4">
        <f t="shared" si="21"/>
        <v>3394.823390431187</v>
      </c>
      <c r="P65" s="4">
        <f t="shared" si="22"/>
        <v>226.32155936207914</v>
      </c>
      <c r="Q65" s="17">
        <f t="shared" si="23"/>
        <v>12523.126284701711</v>
      </c>
      <c r="R65" s="17">
        <f t="shared" si="24"/>
        <v>3756.9378854105134</v>
      </c>
      <c r="S65" s="4">
        <f t="shared" si="25"/>
        <v>16280.064170112226</v>
      </c>
      <c r="T65" s="4">
        <f t="shared" si="26"/>
        <v>1123.3244277377437</v>
      </c>
      <c r="U65" s="4">
        <f t="shared" si="27"/>
        <v>17403.38859784997</v>
      </c>
      <c r="V65" s="4">
        <f t="shared" si="28"/>
        <v>5917.15212326899</v>
      </c>
      <c r="W65" s="4">
        <f t="shared" si="29"/>
        <v>109.64134816645483</v>
      </c>
      <c r="X65" s="4">
        <f t="shared" si="30"/>
        <v>18412.78513652527</v>
      </c>
      <c r="Y65" s="4"/>
      <c r="Z65" s="4">
        <f t="shared" si="31"/>
        <v>41842.96720581068</v>
      </c>
      <c r="AA65" s="4">
        <f t="shared" si="32"/>
        <v>12552.890161743204</v>
      </c>
      <c r="AB65" s="4">
        <f t="shared" si="33"/>
        <v>54395.85736755389</v>
      </c>
      <c r="AC65" s="4">
        <v>54400</v>
      </c>
      <c r="AF65">
        <v>169.3</v>
      </c>
      <c r="AG65">
        <v>1.1</v>
      </c>
    </row>
    <row r="66" spans="1:33" ht="47.25">
      <c r="A66" s="20" t="s">
        <v>483</v>
      </c>
      <c r="B66" s="9" t="s">
        <v>492</v>
      </c>
      <c r="C66" s="8">
        <v>292000</v>
      </c>
      <c r="D66" s="8">
        <v>4</v>
      </c>
      <c r="E66" s="8">
        <v>1.57</v>
      </c>
      <c r="F66" s="8">
        <f t="shared" si="17"/>
        <v>458440</v>
      </c>
      <c r="G66" s="18">
        <f t="shared" si="19"/>
        <v>169.3</v>
      </c>
      <c r="H66" s="4">
        <f t="shared" si="18"/>
        <v>2707.8558771411695</v>
      </c>
      <c r="I66" s="23">
        <v>1.03</v>
      </c>
      <c r="J66" s="4">
        <f t="shared" si="20"/>
        <v>2789.0915534554047</v>
      </c>
      <c r="K66" s="4">
        <f t="shared" si="38"/>
        <v>8367.274660366214</v>
      </c>
      <c r="L66" s="4">
        <f t="shared" si="39"/>
        <v>1394.5457767277026</v>
      </c>
      <c r="M66" s="4">
        <f t="shared" si="40"/>
        <v>12550.91199054932</v>
      </c>
      <c r="N66" s="4">
        <f>M66*22/100</f>
        <v>2761.2006379208506</v>
      </c>
      <c r="O66" s="4">
        <f t="shared" si="21"/>
        <v>5647.910395747193</v>
      </c>
      <c r="P66" s="4">
        <f t="shared" si="22"/>
        <v>376.5273597164796</v>
      </c>
      <c r="Q66" s="17">
        <f t="shared" si="23"/>
        <v>21336.55038393384</v>
      </c>
      <c r="R66" s="17">
        <f t="shared" si="24"/>
        <v>6400.965115180153</v>
      </c>
      <c r="S66" s="4">
        <f t="shared" si="25"/>
        <v>27737.515499113993</v>
      </c>
      <c r="T66" s="4">
        <f t="shared" si="26"/>
        <v>1913.8885694388655</v>
      </c>
      <c r="U66" s="4">
        <f t="shared" si="27"/>
        <v>29651.40406855286</v>
      </c>
      <c r="V66" s="4">
        <f t="shared" si="28"/>
        <v>10081.477383307973</v>
      </c>
      <c r="W66" s="4">
        <f t="shared" si="29"/>
        <v>186.803845631883</v>
      </c>
      <c r="X66" s="4">
        <f t="shared" si="30"/>
        <v>31371.185504528927</v>
      </c>
      <c r="Y66" s="4"/>
      <c r="Z66" s="4">
        <f t="shared" si="31"/>
        <v>71290.87080202164</v>
      </c>
      <c r="AA66" s="4">
        <f t="shared" si="32"/>
        <v>21387.261240606495</v>
      </c>
      <c r="AB66" s="4">
        <f t="shared" si="33"/>
        <v>92678.13204262813</v>
      </c>
      <c r="AC66" s="4">
        <v>92700</v>
      </c>
      <c r="AF66">
        <v>169.3</v>
      </c>
      <c r="AG66">
        <v>1.1</v>
      </c>
    </row>
    <row r="67" spans="1:33" ht="47.25">
      <c r="A67" s="20" t="s">
        <v>484</v>
      </c>
      <c r="B67" s="9" t="s">
        <v>493</v>
      </c>
      <c r="C67" s="8">
        <v>292000</v>
      </c>
      <c r="D67" s="8">
        <v>3</v>
      </c>
      <c r="E67" s="8">
        <v>1.35</v>
      </c>
      <c r="F67" s="8">
        <f t="shared" si="17"/>
        <v>394200</v>
      </c>
      <c r="G67" s="18">
        <f t="shared" si="19"/>
        <v>169.3</v>
      </c>
      <c r="H67" s="4">
        <f t="shared" si="18"/>
        <v>2328.411104548139</v>
      </c>
      <c r="I67" s="23">
        <v>0.47</v>
      </c>
      <c r="J67" s="4">
        <f t="shared" si="20"/>
        <v>1094.3532191376253</v>
      </c>
      <c r="K67" s="4">
        <f t="shared" si="38"/>
        <v>3283.059657412876</v>
      </c>
      <c r="L67" s="4">
        <f t="shared" si="39"/>
        <v>547.1766095688126</v>
      </c>
      <c r="M67" s="4">
        <f t="shared" si="40"/>
        <v>4924.589486119314</v>
      </c>
      <c r="N67" s="4">
        <f>M67*18/100</f>
        <v>886.4261075014765</v>
      </c>
      <c r="O67" s="4">
        <f t="shared" si="21"/>
        <v>2216.0652687536913</v>
      </c>
      <c r="P67" s="4">
        <f t="shared" si="22"/>
        <v>147.7376845835794</v>
      </c>
      <c r="Q67" s="17">
        <f t="shared" si="23"/>
        <v>8174.818546958061</v>
      </c>
      <c r="R67" s="17">
        <f t="shared" si="24"/>
        <v>2452.4455640874185</v>
      </c>
      <c r="S67" s="4">
        <f t="shared" si="25"/>
        <v>10627.264111045479</v>
      </c>
      <c r="T67" s="4">
        <f t="shared" si="26"/>
        <v>733.281223662138</v>
      </c>
      <c r="U67" s="4">
        <f t="shared" si="27"/>
        <v>11360.545334707616</v>
      </c>
      <c r="V67" s="4">
        <f t="shared" si="28"/>
        <v>3862.58541380059</v>
      </c>
      <c r="W67" s="4">
        <f t="shared" si="29"/>
        <v>71.57143560865798</v>
      </c>
      <c r="X67" s="4">
        <f t="shared" si="30"/>
        <v>12019.456964120658</v>
      </c>
      <c r="Y67" s="4"/>
      <c r="Z67" s="4">
        <f t="shared" si="31"/>
        <v>27314.159148237522</v>
      </c>
      <c r="AA67" s="4">
        <f t="shared" si="32"/>
        <v>8194.247744471257</v>
      </c>
      <c r="AB67" s="4">
        <f t="shared" si="33"/>
        <v>35508.40689270878</v>
      </c>
      <c r="AC67" s="4">
        <v>35500</v>
      </c>
      <c r="AF67">
        <v>169.3</v>
      </c>
      <c r="AG67">
        <v>1.1</v>
      </c>
    </row>
    <row r="68" spans="1:33" ht="15.75" customHeight="1">
      <c r="A68" s="64" t="s">
        <v>495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6"/>
      <c r="AF68">
        <v>169.3</v>
      </c>
      <c r="AG68">
        <v>1.1</v>
      </c>
    </row>
    <row r="69" spans="1:33" ht="47.25">
      <c r="A69" s="20" t="s">
        <v>496</v>
      </c>
      <c r="B69" s="9" t="s">
        <v>497</v>
      </c>
      <c r="C69" s="8">
        <v>292000</v>
      </c>
      <c r="D69" s="8">
        <v>4</v>
      </c>
      <c r="E69" s="8">
        <v>1.57</v>
      </c>
      <c r="F69" s="8">
        <f t="shared" si="17"/>
        <v>458440</v>
      </c>
      <c r="G69" s="18">
        <f t="shared" si="19"/>
        <v>169.3</v>
      </c>
      <c r="H69" s="4">
        <f t="shared" si="18"/>
        <v>2707.8558771411695</v>
      </c>
      <c r="I69" s="23">
        <v>1.08</v>
      </c>
      <c r="J69" s="4">
        <f t="shared" si="20"/>
        <v>2924.4843473124633</v>
      </c>
      <c r="K69" s="4">
        <f>J69*300/100</f>
        <v>8773.45304193739</v>
      </c>
      <c r="L69" s="4">
        <f>J69*50/100</f>
        <v>1462.2421736562317</v>
      </c>
      <c r="M69" s="4">
        <f>K69+L69+J69</f>
        <v>13160.179562906085</v>
      </c>
      <c r="N69" s="4">
        <f aca="true" t="shared" si="41" ref="N69:N74">M69*22/100</f>
        <v>2895.239503839339</v>
      </c>
      <c r="O69" s="4">
        <f t="shared" si="21"/>
        <v>5922.080803307738</v>
      </c>
      <c r="P69" s="4">
        <f t="shared" si="22"/>
        <v>394.8053868871825</v>
      </c>
      <c r="Q69" s="17">
        <f t="shared" si="23"/>
        <v>22372.305256940344</v>
      </c>
      <c r="R69" s="17">
        <f t="shared" si="24"/>
        <v>6711.691577082103</v>
      </c>
      <c r="S69" s="4">
        <f t="shared" si="25"/>
        <v>29083.996834022448</v>
      </c>
      <c r="T69" s="4">
        <f t="shared" si="26"/>
        <v>2006.795781547549</v>
      </c>
      <c r="U69" s="4">
        <f t="shared" si="27"/>
        <v>31090.792615569997</v>
      </c>
      <c r="V69" s="4">
        <f t="shared" si="28"/>
        <v>10570.8694892938</v>
      </c>
      <c r="W69" s="4">
        <f t="shared" si="29"/>
        <v>195.87199347809099</v>
      </c>
      <c r="X69" s="4">
        <f t="shared" si="30"/>
        <v>32894.05858727306</v>
      </c>
      <c r="Y69" s="4"/>
      <c r="Z69" s="4">
        <f t="shared" si="31"/>
        <v>74751.59268561495</v>
      </c>
      <c r="AA69" s="4">
        <f t="shared" si="32"/>
        <v>22425.477805684484</v>
      </c>
      <c r="AB69" s="4">
        <f t="shared" si="33"/>
        <v>97177.07049129943</v>
      </c>
      <c r="AC69" s="4">
        <v>97200</v>
      </c>
      <c r="AF69">
        <v>169.3</v>
      </c>
      <c r="AG69">
        <v>1.1</v>
      </c>
    </row>
    <row r="70" spans="1:33" ht="47.25">
      <c r="A70" s="20" t="s">
        <v>498</v>
      </c>
      <c r="B70" s="9" t="s">
        <v>499</v>
      </c>
      <c r="C70" s="8">
        <v>292000</v>
      </c>
      <c r="D70" s="8">
        <v>4</v>
      </c>
      <c r="E70" s="8">
        <v>1.57</v>
      </c>
      <c r="F70" s="8">
        <f t="shared" si="17"/>
        <v>458440</v>
      </c>
      <c r="G70" s="18">
        <f t="shared" si="19"/>
        <v>169.3</v>
      </c>
      <c r="H70" s="4">
        <f t="shared" si="18"/>
        <v>2707.8558771411695</v>
      </c>
      <c r="I70" s="23">
        <v>1.24</v>
      </c>
      <c r="J70" s="4">
        <f t="shared" si="20"/>
        <v>3357.74128765505</v>
      </c>
      <c r="K70" s="4">
        <f aca="true" t="shared" si="42" ref="K70:K77">J70*300/100</f>
        <v>10073.22386296515</v>
      </c>
      <c r="L70" s="4">
        <f aca="true" t="shared" si="43" ref="L70:L77">J70*50/100</f>
        <v>1678.870643827525</v>
      </c>
      <c r="M70" s="4">
        <f aca="true" t="shared" si="44" ref="M70:M77">K70+L70+J70</f>
        <v>15109.835794447725</v>
      </c>
      <c r="N70" s="4">
        <f t="shared" si="41"/>
        <v>3324.1638747784996</v>
      </c>
      <c r="O70" s="4">
        <f t="shared" si="21"/>
        <v>6799.4261075014765</v>
      </c>
      <c r="P70" s="4">
        <f t="shared" si="22"/>
        <v>453.29507383343173</v>
      </c>
      <c r="Q70" s="17">
        <f t="shared" si="23"/>
        <v>25686.720850561134</v>
      </c>
      <c r="R70" s="17">
        <f t="shared" si="24"/>
        <v>7706.01625516834</v>
      </c>
      <c r="S70" s="4">
        <f t="shared" si="25"/>
        <v>33392.73710572947</v>
      </c>
      <c r="T70" s="4">
        <f t="shared" si="26"/>
        <v>2304.098860295334</v>
      </c>
      <c r="U70" s="4">
        <f t="shared" si="27"/>
        <v>35696.83596602481</v>
      </c>
      <c r="V70" s="4">
        <f t="shared" si="28"/>
        <v>12136.924228448435</v>
      </c>
      <c r="W70" s="4">
        <f t="shared" si="29"/>
        <v>224.8900665859563</v>
      </c>
      <c r="X70" s="4">
        <f t="shared" si="30"/>
        <v>37767.25245205425</v>
      </c>
      <c r="Y70" s="4"/>
      <c r="Z70" s="4">
        <f t="shared" si="31"/>
        <v>85825.90271311345</v>
      </c>
      <c r="AA70" s="4">
        <f t="shared" si="32"/>
        <v>25747.770813934036</v>
      </c>
      <c r="AB70" s="4">
        <f t="shared" si="33"/>
        <v>111573.67352704749</v>
      </c>
      <c r="AC70" s="4">
        <v>111600</v>
      </c>
      <c r="AF70">
        <v>169.3</v>
      </c>
      <c r="AG70">
        <v>1.1</v>
      </c>
    </row>
    <row r="71" spans="1:33" ht="63">
      <c r="A71" s="20" t="s">
        <v>500</v>
      </c>
      <c r="B71" s="9" t="s">
        <v>503</v>
      </c>
      <c r="C71" s="8">
        <v>292000</v>
      </c>
      <c r="D71" s="8">
        <v>4</v>
      </c>
      <c r="E71" s="8">
        <v>1.57</v>
      </c>
      <c r="F71" s="8">
        <f t="shared" si="17"/>
        <v>458440</v>
      </c>
      <c r="G71" s="18">
        <f t="shared" si="19"/>
        <v>169.3</v>
      </c>
      <c r="H71" s="4">
        <f t="shared" si="18"/>
        <v>2707.8558771411695</v>
      </c>
      <c r="I71" s="23">
        <v>0.7</v>
      </c>
      <c r="J71" s="4">
        <f t="shared" si="20"/>
        <v>1895.4991139988185</v>
      </c>
      <c r="K71" s="4">
        <f t="shared" si="42"/>
        <v>5686.497341996455</v>
      </c>
      <c r="L71" s="4">
        <f t="shared" si="43"/>
        <v>947.7495569994093</v>
      </c>
      <c r="M71" s="4">
        <f t="shared" si="44"/>
        <v>8529.746012994683</v>
      </c>
      <c r="N71" s="4">
        <f t="shared" si="41"/>
        <v>1876.5441228588304</v>
      </c>
      <c r="O71" s="4">
        <f t="shared" si="21"/>
        <v>3838.3857058476074</v>
      </c>
      <c r="P71" s="4">
        <f t="shared" si="22"/>
        <v>255.89238038984047</v>
      </c>
      <c r="Q71" s="17">
        <f t="shared" si="23"/>
        <v>14500.56822209096</v>
      </c>
      <c r="R71" s="17">
        <f t="shared" si="24"/>
        <v>4350.170466627288</v>
      </c>
      <c r="S71" s="4">
        <f t="shared" si="25"/>
        <v>18850.738688718247</v>
      </c>
      <c r="T71" s="4">
        <f t="shared" si="26"/>
        <v>1300.7009695215593</v>
      </c>
      <c r="U71" s="4">
        <f t="shared" si="27"/>
        <v>20151.439658239808</v>
      </c>
      <c r="V71" s="4">
        <f t="shared" si="28"/>
        <v>6851.489483801535</v>
      </c>
      <c r="W71" s="4">
        <f t="shared" si="29"/>
        <v>126.95406984691078</v>
      </c>
      <c r="X71" s="4">
        <f t="shared" si="30"/>
        <v>21320.223158417717</v>
      </c>
      <c r="Y71" s="4"/>
      <c r="Z71" s="4">
        <f t="shared" si="31"/>
        <v>48450.10637030597</v>
      </c>
      <c r="AA71" s="4">
        <f t="shared" si="32"/>
        <v>14535.03191109179</v>
      </c>
      <c r="AB71" s="4">
        <f t="shared" si="33"/>
        <v>62985.13828139776</v>
      </c>
      <c r="AC71" s="4">
        <v>63000</v>
      </c>
      <c r="AF71">
        <v>169.3</v>
      </c>
      <c r="AG71">
        <v>1.1</v>
      </c>
    </row>
    <row r="72" spans="1:33" ht="63">
      <c r="A72" s="20" t="s">
        <v>501</v>
      </c>
      <c r="B72" s="9" t="s">
        <v>504</v>
      </c>
      <c r="C72" s="8">
        <v>292000</v>
      </c>
      <c r="D72" s="8">
        <v>4</v>
      </c>
      <c r="E72" s="8">
        <v>1.57</v>
      </c>
      <c r="F72" s="8">
        <f t="shared" si="17"/>
        <v>458440</v>
      </c>
      <c r="G72" s="18">
        <f t="shared" si="19"/>
        <v>169.3</v>
      </c>
      <c r="H72" s="4">
        <f t="shared" si="18"/>
        <v>2707.8558771411695</v>
      </c>
      <c r="I72" s="23">
        <v>1.17</v>
      </c>
      <c r="J72" s="4">
        <f t="shared" si="20"/>
        <v>3168.191376255168</v>
      </c>
      <c r="K72" s="4">
        <f t="shared" si="42"/>
        <v>9504.574128765504</v>
      </c>
      <c r="L72" s="4">
        <f t="shared" si="43"/>
        <v>1584.095688127584</v>
      </c>
      <c r="M72" s="4">
        <f t="shared" si="44"/>
        <v>14256.861193148256</v>
      </c>
      <c r="N72" s="4">
        <f t="shared" si="41"/>
        <v>3136.509462492616</v>
      </c>
      <c r="O72" s="4">
        <f t="shared" si="21"/>
        <v>6415.587536916715</v>
      </c>
      <c r="P72" s="4">
        <f t="shared" si="22"/>
        <v>427.70583579444764</v>
      </c>
      <c r="Q72" s="17">
        <f t="shared" si="23"/>
        <v>24236.664028352036</v>
      </c>
      <c r="R72" s="17">
        <f t="shared" si="24"/>
        <v>7270.999208505611</v>
      </c>
      <c r="S72" s="4">
        <f t="shared" si="25"/>
        <v>31507.663236857647</v>
      </c>
      <c r="T72" s="4">
        <f t="shared" si="26"/>
        <v>2174.028763343178</v>
      </c>
      <c r="U72" s="4">
        <f t="shared" si="27"/>
        <v>33681.69200020083</v>
      </c>
      <c r="V72" s="4">
        <f t="shared" si="28"/>
        <v>11451.775280068281</v>
      </c>
      <c r="W72" s="4">
        <f t="shared" si="29"/>
        <v>212.1946596012652</v>
      </c>
      <c r="X72" s="4">
        <f t="shared" si="30"/>
        <v>35635.23013621247</v>
      </c>
      <c r="Y72" s="4"/>
      <c r="Z72" s="4">
        <f t="shared" si="31"/>
        <v>80980.89207608285</v>
      </c>
      <c r="AA72" s="4">
        <f t="shared" si="32"/>
        <v>24294.267622824857</v>
      </c>
      <c r="AB72" s="4">
        <f t="shared" si="33"/>
        <v>105275.15969890771</v>
      </c>
      <c r="AC72" s="4">
        <v>105300</v>
      </c>
      <c r="AF72">
        <v>169.3</v>
      </c>
      <c r="AG72">
        <v>1.1</v>
      </c>
    </row>
    <row r="73" spans="1:33" ht="68.25" customHeight="1">
      <c r="A73" s="20" t="s">
        <v>501</v>
      </c>
      <c r="B73" s="9" t="s">
        <v>505</v>
      </c>
      <c r="C73" s="8">
        <v>292000</v>
      </c>
      <c r="D73" s="8">
        <v>4</v>
      </c>
      <c r="E73" s="8">
        <v>1.57</v>
      </c>
      <c r="F73" s="8">
        <f t="shared" si="17"/>
        <v>458440</v>
      </c>
      <c r="G73" s="18">
        <f t="shared" si="19"/>
        <v>169.3</v>
      </c>
      <c r="H73" s="4">
        <f t="shared" si="18"/>
        <v>2707.8558771411695</v>
      </c>
      <c r="I73" s="23">
        <v>0.82</v>
      </c>
      <c r="J73" s="4">
        <f t="shared" si="20"/>
        <v>2220.4418192557587</v>
      </c>
      <c r="K73" s="4">
        <f t="shared" si="42"/>
        <v>6661.325457767276</v>
      </c>
      <c r="L73" s="4">
        <f t="shared" si="43"/>
        <v>1110.2209096278793</v>
      </c>
      <c r="M73" s="4">
        <f t="shared" si="44"/>
        <v>9991.988186650913</v>
      </c>
      <c r="N73" s="4">
        <f t="shared" si="41"/>
        <v>2198.237401063201</v>
      </c>
      <c r="O73" s="4">
        <f t="shared" si="21"/>
        <v>4496.394683992911</v>
      </c>
      <c r="P73" s="4">
        <f t="shared" si="22"/>
        <v>299.7596455995274</v>
      </c>
      <c r="Q73" s="17">
        <f t="shared" si="23"/>
        <v>16986.379917306553</v>
      </c>
      <c r="R73" s="17">
        <f t="shared" si="24"/>
        <v>5095.913975191966</v>
      </c>
      <c r="S73" s="4">
        <f t="shared" si="25"/>
        <v>22082.293892498517</v>
      </c>
      <c r="T73" s="4">
        <f t="shared" si="26"/>
        <v>1523.678278582398</v>
      </c>
      <c r="U73" s="4">
        <f t="shared" si="27"/>
        <v>23605.972171080917</v>
      </c>
      <c r="V73" s="4">
        <f t="shared" si="28"/>
        <v>8026.0305381675125</v>
      </c>
      <c r="W73" s="4">
        <f t="shared" si="29"/>
        <v>148.7176246778098</v>
      </c>
      <c r="X73" s="4">
        <f t="shared" si="30"/>
        <v>24975.11855700361</v>
      </c>
      <c r="Y73" s="4"/>
      <c r="Z73" s="4">
        <f t="shared" si="31"/>
        <v>56755.83889092985</v>
      </c>
      <c r="AA73" s="4">
        <f t="shared" si="32"/>
        <v>17026.751667278957</v>
      </c>
      <c r="AB73" s="4">
        <f t="shared" si="33"/>
        <v>73782.59055820882</v>
      </c>
      <c r="AC73" s="4">
        <v>73800</v>
      </c>
      <c r="AF73">
        <v>169.3</v>
      </c>
      <c r="AG73">
        <v>1.1</v>
      </c>
    </row>
    <row r="74" spans="1:33" ht="78.75">
      <c r="A74" s="20" t="s">
        <v>502</v>
      </c>
      <c r="B74" s="9" t="s">
        <v>506</v>
      </c>
      <c r="C74" s="8">
        <v>292000</v>
      </c>
      <c r="D74" s="8">
        <v>4</v>
      </c>
      <c r="E74" s="8">
        <v>1.57</v>
      </c>
      <c r="F74" s="8">
        <f t="shared" si="17"/>
        <v>458440</v>
      </c>
      <c r="G74" s="18">
        <f t="shared" si="19"/>
        <v>169.3</v>
      </c>
      <c r="H74" s="4">
        <f t="shared" si="18"/>
        <v>2707.8558771411695</v>
      </c>
      <c r="I74" s="23">
        <v>1.33</v>
      </c>
      <c r="J74" s="4">
        <f t="shared" si="20"/>
        <v>3601.4483165977554</v>
      </c>
      <c r="K74" s="4">
        <f t="shared" si="42"/>
        <v>10804.344949793267</v>
      </c>
      <c r="L74" s="4">
        <f t="shared" si="43"/>
        <v>1800.7241582988777</v>
      </c>
      <c r="M74" s="4">
        <f t="shared" si="44"/>
        <v>16206.5174246899</v>
      </c>
      <c r="N74" s="4">
        <f t="shared" si="41"/>
        <v>3565.433833431778</v>
      </c>
      <c r="O74" s="4">
        <f t="shared" si="21"/>
        <v>7292.932841110455</v>
      </c>
      <c r="P74" s="4">
        <f t="shared" si="22"/>
        <v>486.1955227406971</v>
      </c>
      <c r="Q74" s="17">
        <f t="shared" si="23"/>
        <v>27551.07962197283</v>
      </c>
      <c r="R74" s="17">
        <f t="shared" si="24"/>
        <v>8265.323886591848</v>
      </c>
      <c r="S74" s="4">
        <f t="shared" si="25"/>
        <v>35816.403508564676</v>
      </c>
      <c r="T74" s="4">
        <f t="shared" si="26"/>
        <v>2471.3318420909627</v>
      </c>
      <c r="U74" s="4">
        <f t="shared" si="27"/>
        <v>38287.73535065564</v>
      </c>
      <c r="V74" s="4">
        <f t="shared" si="28"/>
        <v>13017.830019222916</v>
      </c>
      <c r="W74" s="4">
        <f t="shared" si="29"/>
        <v>241.21273270913053</v>
      </c>
      <c r="X74" s="4">
        <f t="shared" si="30"/>
        <v>40508.42400099366</v>
      </c>
      <c r="Y74" s="4"/>
      <c r="Z74" s="4">
        <f t="shared" si="31"/>
        <v>92055.20210358134</v>
      </c>
      <c r="AA74" s="4">
        <f t="shared" si="32"/>
        <v>27616.560631074404</v>
      </c>
      <c r="AB74" s="4">
        <f t="shared" si="33"/>
        <v>119671.76273465574</v>
      </c>
      <c r="AC74" s="4">
        <v>119700</v>
      </c>
      <c r="AF74">
        <v>169.3</v>
      </c>
      <c r="AG74">
        <v>1.1</v>
      </c>
    </row>
    <row r="75" spans="1:33" ht="31.5">
      <c r="A75" s="20" t="s">
        <v>507</v>
      </c>
      <c r="B75" s="9" t="s">
        <v>508</v>
      </c>
      <c r="C75" s="8">
        <v>292000</v>
      </c>
      <c r="D75" s="8">
        <v>3</v>
      </c>
      <c r="E75" s="8">
        <v>1.57</v>
      </c>
      <c r="F75" s="8">
        <f t="shared" si="17"/>
        <v>458440</v>
      </c>
      <c r="G75" s="18">
        <f t="shared" si="19"/>
        <v>169.3</v>
      </c>
      <c r="H75" s="4">
        <f t="shared" si="18"/>
        <v>2707.8558771411695</v>
      </c>
      <c r="I75" s="23">
        <v>0.3</v>
      </c>
      <c r="J75" s="4">
        <f t="shared" si="20"/>
        <v>812.3567631423508</v>
      </c>
      <c r="K75" s="4">
        <f t="shared" si="42"/>
        <v>2437.0702894270526</v>
      </c>
      <c r="L75" s="4">
        <f t="shared" si="43"/>
        <v>406.1783815711754</v>
      </c>
      <c r="M75" s="4">
        <f t="shared" si="44"/>
        <v>3655.605434140579</v>
      </c>
      <c r="N75" s="4">
        <f>M75*18/100</f>
        <v>658.0089781453041</v>
      </c>
      <c r="O75" s="4">
        <f t="shared" si="21"/>
        <v>1645.0224453632604</v>
      </c>
      <c r="P75" s="4">
        <f t="shared" si="22"/>
        <v>109.66816302421735</v>
      </c>
      <c r="Q75" s="17">
        <f t="shared" si="23"/>
        <v>6068.3050206733615</v>
      </c>
      <c r="R75" s="17">
        <f t="shared" si="24"/>
        <v>1820.4915062020084</v>
      </c>
      <c r="S75" s="4">
        <f t="shared" si="25"/>
        <v>7888.79652687537</v>
      </c>
      <c r="T75" s="4">
        <f t="shared" si="26"/>
        <v>544.3269603544005</v>
      </c>
      <c r="U75" s="4">
        <f t="shared" si="27"/>
        <v>8433.12348722977</v>
      </c>
      <c r="V75" s="4">
        <f t="shared" si="28"/>
        <v>2867.261985658122</v>
      </c>
      <c r="W75" s="4">
        <f t="shared" si="29"/>
        <v>53.12867796954755</v>
      </c>
      <c r="X75" s="4">
        <f t="shared" si="30"/>
        <v>8922.244649489096</v>
      </c>
      <c r="Y75" s="4"/>
      <c r="Z75" s="4">
        <f t="shared" si="31"/>
        <v>20275.758800346535</v>
      </c>
      <c r="AA75" s="4">
        <f t="shared" si="32"/>
        <v>6082.727640103961</v>
      </c>
      <c r="AB75" s="4">
        <f t="shared" si="33"/>
        <v>26358.486440450495</v>
      </c>
      <c r="AC75" s="4">
        <v>26400</v>
      </c>
      <c r="AF75">
        <v>169.3</v>
      </c>
      <c r="AG75">
        <v>1.1</v>
      </c>
    </row>
    <row r="76" spans="1:33" ht="15.75">
      <c r="A76" s="20" t="s">
        <v>509</v>
      </c>
      <c r="B76" s="9" t="s">
        <v>510</v>
      </c>
      <c r="C76" s="8">
        <v>292000</v>
      </c>
      <c r="D76" s="8">
        <v>3</v>
      </c>
      <c r="E76" s="8">
        <v>1.35</v>
      </c>
      <c r="F76" s="8">
        <f t="shared" si="17"/>
        <v>394200</v>
      </c>
      <c r="G76" s="18">
        <f t="shared" si="19"/>
        <v>169.3</v>
      </c>
      <c r="H76" s="4">
        <f t="shared" si="18"/>
        <v>2328.411104548139</v>
      </c>
      <c r="I76" s="23">
        <v>1.42</v>
      </c>
      <c r="J76" s="4">
        <f t="shared" si="20"/>
        <v>3306.3437684583573</v>
      </c>
      <c r="K76" s="4">
        <f t="shared" si="42"/>
        <v>9919.031305375072</v>
      </c>
      <c r="L76" s="4">
        <f t="shared" si="43"/>
        <v>1653.1718842291784</v>
      </c>
      <c r="M76" s="4">
        <f t="shared" si="44"/>
        <v>14878.546958062607</v>
      </c>
      <c r="N76" s="4">
        <f>M76*18/100</f>
        <v>2678.138452451269</v>
      </c>
      <c r="O76" s="4">
        <f t="shared" si="21"/>
        <v>6695.346131128173</v>
      </c>
      <c r="P76" s="4">
        <f t="shared" si="22"/>
        <v>446.35640874187817</v>
      </c>
      <c r="Q76" s="17">
        <f t="shared" si="23"/>
        <v>24698.387950383927</v>
      </c>
      <c r="R76" s="17">
        <f t="shared" si="24"/>
        <v>7409.516385115177</v>
      </c>
      <c r="S76" s="4">
        <f t="shared" si="25"/>
        <v>32107.904335499104</v>
      </c>
      <c r="T76" s="4">
        <f t="shared" si="26"/>
        <v>2215.4453991494383</v>
      </c>
      <c r="U76" s="4">
        <f t="shared" si="27"/>
        <v>34323.349734648546</v>
      </c>
      <c r="V76" s="4">
        <f t="shared" si="28"/>
        <v>11669.938909780507</v>
      </c>
      <c r="W76" s="4">
        <f t="shared" si="29"/>
        <v>216.23710332828585</v>
      </c>
      <c r="X76" s="4">
        <f t="shared" si="30"/>
        <v>36314.104019258164</v>
      </c>
      <c r="Y76" s="4"/>
      <c r="Z76" s="4">
        <f aca="true" t="shared" si="45" ref="Z76:Z115">SUM(U76:Y76)</f>
        <v>82523.62976701549</v>
      </c>
      <c r="AA76" s="4">
        <f t="shared" si="32"/>
        <v>24757.088930104645</v>
      </c>
      <c r="AB76" s="4">
        <f t="shared" si="33"/>
        <v>107280.71869712013</v>
      </c>
      <c r="AC76" s="4">
        <v>107300</v>
      </c>
      <c r="AF76">
        <v>169.3</v>
      </c>
      <c r="AG76">
        <v>1.1</v>
      </c>
    </row>
    <row r="77" spans="1:33" ht="63">
      <c r="A77" s="20" t="s">
        <v>512</v>
      </c>
      <c r="B77" s="9" t="s">
        <v>511</v>
      </c>
      <c r="C77" s="8">
        <v>292000</v>
      </c>
      <c r="D77" s="8">
        <v>3</v>
      </c>
      <c r="E77" s="8">
        <v>1.35</v>
      </c>
      <c r="F77" s="8">
        <f aca="true" t="shared" si="46" ref="F77:F115">C77*E77</f>
        <v>394200</v>
      </c>
      <c r="G77" s="18">
        <f aca="true" t="shared" si="47" ref="G77:G115">AF77</f>
        <v>169.3</v>
      </c>
      <c r="H77" s="4">
        <f aca="true" t="shared" si="48" ref="H77:H115">F77/G77</f>
        <v>2328.411104548139</v>
      </c>
      <c r="I77" s="23">
        <v>0.05</v>
      </c>
      <c r="J77" s="4">
        <f aca="true" t="shared" si="49" ref="J77:J115">H77*I77</f>
        <v>116.42055522740696</v>
      </c>
      <c r="K77" s="4">
        <f t="shared" si="42"/>
        <v>349.2616656822209</v>
      </c>
      <c r="L77" s="4">
        <f t="shared" si="43"/>
        <v>58.21027761370348</v>
      </c>
      <c r="M77" s="4">
        <f t="shared" si="44"/>
        <v>523.8924985233314</v>
      </c>
      <c r="N77" s="4">
        <f>M77*18/100</f>
        <v>94.30064973419965</v>
      </c>
      <c r="O77" s="4">
        <f aca="true" t="shared" si="50" ref="O77:O115">M77*45/100</f>
        <v>235.75162433549912</v>
      </c>
      <c r="P77" s="4">
        <f aca="true" t="shared" si="51" ref="P77:P115">M77*3/100</f>
        <v>15.716774955699941</v>
      </c>
      <c r="Q77" s="17">
        <f aca="true" t="shared" si="52" ref="Q77:Q115">M77+N77+O77+P77</f>
        <v>869.6615475487301</v>
      </c>
      <c r="R77" s="17">
        <f aca="true" t="shared" si="53" ref="R77:R115">Q77*30/100</f>
        <v>260.898464264619</v>
      </c>
      <c r="S77" s="4">
        <f aca="true" t="shared" si="54" ref="S77:S115">Q77+R77</f>
        <v>1130.560011813349</v>
      </c>
      <c r="T77" s="4">
        <f aca="true" t="shared" si="55" ref="T77:T115">S77*6.9/100</f>
        <v>78.00864081512108</v>
      </c>
      <c r="U77" s="4">
        <f aca="true" t="shared" si="56" ref="U77:U115">S77+T77</f>
        <v>1208.56865262847</v>
      </c>
      <c r="V77" s="4">
        <f aca="true" t="shared" si="57" ref="V77:V115">U77*34/100</f>
        <v>410.91334189367984</v>
      </c>
      <c r="W77" s="4">
        <f aca="true" t="shared" si="58" ref="W77:W115">U77*0.63/100</f>
        <v>7.613982511559361</v>
      </c>
      <c r="X77" s="4">
        <f aca="true" t="shared" si="59" ref="X77:X115">U77*105.8/100</f>
        <v>1278.6656344809212</v>
      </c>
      <c r="Y77" s="4"/>
      <c r="Z77" s="4">
        <f t="shared" si="45"/>
        <v>2905.7616115146307</v>
      </c>
      <c r="AA77" s="4">
        <f aca="true" t="shared" si="60" ref="AA77:AA115">Z77*30/100</f>
        <v>871.7284834543892</v>
      </c>
      <c r="AB77" s="4">
        <f aca="true" t="shared" si="61" ref="AB77:AB115">Z77+AA77</f>
        <v>3777.49009496902</v>
      </c>
      <c r="AC77" s="4">
        <v>3800</v>
      </c>
      <c r="AF77">
        <v>169.3</v>
      </c>
      <c r="AG77">
        <v>1.1</v>
      </c>
    </row>
    <row r="78" spans="1:33" ht="15.75" customHeight="1">
      <c r="A78" s="64" t="s">
        <v>513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6"/>
      <c r="AF78">
        <v>169.3</v>
      </c>
      <c r="AG78">
        <v>1.1</v>
      </c>
    </row>
    <row r="79" spans="1:33" ht="31.5">
      <c r="A79" s="21" t="s">
        <v>514</v>
      </c>
      <c r="B79" s="9" t="s">
        <v>515</v>
      </c>
      <c r="C79" s="8">
        <v>292000</v>
      </c>
      <c r="D79" s="8">
        <v>4</v>
      </c>
      <c r="E79" s="8">
        <v>1.57</v>
      </c>
      <c r="F79" s="8">
        <f t="shared" si="46"/>
        <v>458440</v>
      </c>
      <c r="G79" s="18">
        <f t="shared" si="47"/>
        <v>169.3</v>
      </c>
      <c r="H79" s="4">
        <f t="shared" si="48"/>
        <v>2707.8558771411695</v>
      </c>
      <c r="I79" s="23">
        <v>1</v>
      </c>
      <c r="J79" s="4">
        <f t="shared" si="49"/>
        <v>2707.8558771411695</v>
      </c>
      <c r="K79" s="4">
        <f aca="true" t="shared" si="62" ref="K79:K84">J79*300/100</f>
        <v>8123.567631423508</v>
      </c>
      <c r="L79" s="4">
        <f aca="true" t="shared" si="63" ref="L79:L84">J79*50/100</f>
        <v>1353.9279385705847</v>
      </c>
      <c r="M79" s="4">
        <f aca="true" t="shared" si="64" ref="M79:M84">K79+L79+J79</f>
        <v>12185.351447135263</v>
      </c>
      <c r="N79" s="4">
        <f aca="true" t="shared" si="65" ref="N79:N115">M79*22/100</f>
        <v>2680.7773183697577</v>
      </c>
      <c r="O79" s="4">
        <f t="shared" si="50"/>
        <v>5483.408151210868</v>
      </c>
      <c r="P79" s="4">
        <f t="shared" si="51"/>
        <v>365.5605434140579</v>
      </c>
      <c r="Q79" s="17">
        <f t="shared" si="52"/>
        <v>20715.097460129942</v>
      </c>
      <c r="R79" s="17">
        <f t="shared" si="53"/>
        <v>6214.529238038983</v>
      </c>
      <c r="S79" s="4">
        <f t="shared" si="54"/>
        <v>26929.626698168926</v>
      </c>
      <c r="T79" s="4">
        <f t="shared" si="55"/>
        <v>1858.144242173656</v>
      </c>
      <c r="U79" s="4">
        <f t="shared" si="56"/>
        <v>28787.770940342583</v>
      </c>
      <c r="V79" s="4">
        <f t="shared" si="57"/>
        <v>9787.842119716479</v>
      </c>
      <c r="W79" s="4">
        <f t="shared" si="58"/>
        <v>181.36295692415828</v>
      </c>
      <c r="X79" s="4">
        <f t="shared" si="59"/>
        <v>30457.461654882456</v>
      </c>
      <c r="Y79" s="4"/>
      <c r="Z79" s="4">
        <f t="shared" si="45"/>
        <v>69214.43767186569</v>
      </c>
      <c r="AA79" s="4">
        <f t="shared" si="60"/>
        <v>20764.331301559705</v>
      </c>
      <c r="AB79" s="4">
        <f t="shared" si="61"/>
        <v>89978.7689734254</v>
      </c>
      <c r="AC79" s="4">
        <v>90000</v>
      </c>
      <c r="AF79">
        <v>169.3</v>
      </c>
      <c r="AG79">
        <v>1.1</v>
      </c>
    </row>
    <row r="80" spans="1:33" ht="31.5">
      <c r="A80" s="21" t="s">
        <v>516</v>
      </c>
      <c r="B80" s="9" t="s">
        <v>517</v>
      </c>
      <c r="C80" s="8">
        <v>292000</v>
      </c>
      <c r="D80" s="8">
        <v>4</v>
      </c>
      <c r="E80" s="8">
        <v>1.57</v>
      </c>
      <c r="F80" s="8">
        <f t="shared" si="46"/>
        <v>458440</v>
      </c>
      <c r="G80" s="18">
        <f t="shared" si="47"/>
        <v>169.3</v>
      </c>
      <c r="H80" s="4">
        <f t="shared" si="48"/>
        <v>2707.8558771411695</v>
      </c>
      <c r="I80" s="23">
        <v>0.79</v>
      </c>
      <c r="J80" s="4">
        <f t="shared" si="49"/>
        <v>2139.206142941524</v>
      </c>
      <c r="K80" s="4">
        <f t="shared" si="62"/>
        <v>6417.618428824572</v>
      </c>
      <c r="L80" s="4">
        <f t="shared" si="63"/>
        <v>1069.603071470762</v>
      </c>
      <c r="M80" s="4">
        <f t="shared" si="64"/>
        <v>9626.427643236859</v>
      </c>
      <c r="N80" s="4">
        <f t="shared" si="65"/>
        <v>2117.814081512109</v>
      </c>
      <c r="O80" s="4">
        <f t="shared" si="50"/>
        <v>4331.8924394565865</v>
      </c>
      <c r="P80" s="4">
        <f t="shared" si="51"/>
        <v>288.79282929710575</v>
      </c>
      <c r="Q80" s="17">
        <f t="shared" si="52"/>
        <v>16364.926993502662</v>
      </c>
      <c r="R80" s="17">
        <f t="shared" si="53"/>
        <v>4909.4780980507985</v>
      </c>
      <c r="S80" s="4">
        <f t="shared" si="54"/>
        <v>21274.40509155346</v>
      </c>
      <c r="T80" s="4">
        <f t="shared" si="55"/>
        <v>1467.933951317189</v>
      </c>
      <c r="U80" s="4">
        <f t="shared" si="56"/>
        <v>22742.339042870648</v>
      </c>
      <c r="V80" s="4">
        <f t="shared" si="57"/>
        <v>7732.395274576021</v>
      </c>
      <c r="W80" s="4">
        <f t="shared" si="58"/>
        <v>143.27673597008507</v>
      </c>
      <c r="X80" s="4">
        <f t="shared" si="59"/>
        <v>24061.394707357143</v>
      </c>
      <c r="Y80" s="4"/>
      <c r="Z80" s="4">
        <f t="shared" si="45"/>
        <v>54679.405760773894</v>
      </c>
      <c r="AA80" s="4">
        <f t="shared" si="60"/>
        <v>16403.821728232168</v>
      </c>
      <c r="AB80" s="4">
        <f t="shared" si="61"/>
        <v>71083.22748900607</v>
      </c>
      <c r="AC80" s="4">
        <v>71100</v>
      </c>
      <c r="AF80">
        <v>169.3</v>
      </c>
      <c r="AG80">
        <v>1.1</v>
      </c>
    </row>
    <row r="81" spans="1:33" ht="15.75">
      <c r="A81" s="21" t="s">
        <v>518</v>
      </c>
      <c r="B81" s="9" t="s">
        <v>519</v>
      </c>
      <c r="C81" s="8">
        <v>292000</v>
      </c>
      <c r="D81" s="8">
        <v>4</v>
      </c>
      <c r="E81" s="8">
        <v>1.57</v>
      </c>
      <c r="F81" s="8">
        <f t="shared" si="46"/>
        <v>458440</v>
      </c>
      <c r="G81" s="18">
        <f t="shared" si="47"/>
        <v>169.3</v>
      </c>
      <c r="H81" s="4">
        <f t="shared" si="48"/>
        <v>2707.8558771411695</v>
      </c>
      <c r="I81" s="23">
        <v>0.94</v>
      </c>
      <c r="J81" s="4">
        <f t="shared" si="49"/>
        <v>2545.384524512699</v>
      </c>
      <c r="K81" s="4">
        <f t="shared" si="62"/>
        <v>7636.153573538098</v>
      </c>
      <c r="L81" s="4">
        <f t="shared" si="63"/>
        <v>1272.6922622563495</v>
      </c>
      <c r="M81" s="4">
        <f t="shared" si="64"/>
        <v>11454.230360307147</v>
      </c>
      <c r="N81" s="4">
        <f t="shared" si="65"/>
        <v>2519.9306792675725</v>
      </c>
      <c r="O81" s="4">
        <f t="shared" si="50"/>
        <v>5154.4036621382165</v>
      </c>
      <c r="P81" s="4">
        <f t="shared" si="51"/>
        <v>343.6269108092144</v>
      </c>
      <c r="Q81" s="17">
        <f t="shared" si="52"/>
        <v>19472.19161252215</v>
      </c>
      <c r="R81" s="17">
        <f t="shared" si="53"/>
        <v>5841.657483756645</v>
      </c>
      <c r="S81" s="4">
        <f t="shared" si="54"/>
        <v>25313.849096278795</v>
      </c>
      <c r="T81" s="4">
        <f t="shared" si="55"/>
        <v>1746.6555876432367</v>
      </c>
      <c r="U81" s="4">
        <f t="shared" si="56"/>
        <v>27060.50468392203</v>
      </c>
      <c r="V81" s="4">
        <f t="shared" si="57"/>
        <v>9200.57159253349</v>
      </c>
      <c r="W81" s="4">
        <f t="shared" si="58"/>
        <v>170.4811795087088</v>
      </c>
      <c r="X81" s="4">
        <f t="shared" si="59"/>
        <v>28630.01395558951</v>
      </c>
      <c r="Y81" s="4"/>
      <c r="Z81" s="4">
        <f t="shared" si="45"/>
        <v>65061.57141155374</v>
      </c>
      <c r="AA81" s="4">
        <f t="shared" si="60"/>
        <v>19518.471423466122</v>
      </c>
      <c r="AB81" s="4">
        <f t="shared" si="61"/>
        <v>84580.04283501986</v>
      </c>
      <c r="AC81" s="4">
        <v>84600</v>
      </c>
      <c r="AF81">
        <v>169.3</v>
      </c>
      <c r="AG81">
        <v>1.1</v>
      </c>
    </row>
    <row r="82" spans="1:33" ht="31.5">
      <c r="A82" s="21" t="s">
        <v>520</v>
      </c>
      <c r="B82" s="9" t="s">
        <v>522</v>
      </c>
      <c r="C82" s="8">
        <v>292000</v>
      </c>
      <c r="D82" s="8">
        <v>3</v>
      </c>
      <c r="E82" s="8">
        <v>1.35</v>
      </c>
      <c r="F82" s="8">
        <f t="shared" si="46"/>
        <v>394200</v>
      </c>
      <c r="G82" s="18">
        <f t="shared" si="47"/>
        <v>169.3</v>
      </c>
      <c r="H82" s="4">
        <f t="shared" si="48"/>
        <v>2328.411104548139</v>
      </c>
      <c r="I82" s="23">
        <v>0.66</v>
      </c>
      <c r="J82" s="4">
        <f t="shared" si="49"/>
        <v>1536.7513290017719</v>
      </c>
      <c r="K82" s="4">
        <f t="shared" si="62"/>
        <v>4610.253987005316</v>
      </c>
      <c r="L82" s="4">
        <f t="shared" si="63"/>
        <v>768.3756645008859</v>
      </c>
      <c r="M82" s="4">
        <f t="shared" si="64"/>
        <v>6915.3809805079745</v>
      </c>
      <c r="N82" s="4">
        <f>M82*18/100</f>
        <v>1244.7685764914354</v>
      </c>
      <c r="O82" s="4">
        <f t="shared" si="50"/>
        <v>3111.9214412285887</v>
      </c>
      <c r="P82" s="4">
        <f t="shared" si="51"/>
        <v>207.46142941523925</v>
      </c>
      <c r="Q82" s="17">
        <f t="shared" si="52"/>
        <v>11479.532427643238</v>
      </c>
      <c r="R82" s="17">
        <f t="shared" si="53"/>
        <v>3443.8597282929713</v>
      </c>
      <c r="S82" s="4">
        <f t="shared" si="54"/>
        <v>14923.39215593621</v>
      </c>
      <c r="T82" s="4">
        <f t="shared" si="55"/>
        <v>1029.7140587595986</v>
      </c>
      <c r="U82" s="4">
        <f t="shared" si="56"/>
        <v>15953.106214695808</v>
      </c>
      <c r="V82" s="4">
        <f t="shared" si="57"/>
        <v>5424.056112996575</v>
      </c>
      <c r="W82" s="4">
        <f t="shared" si="58"/>
        <v>100.50456915258358</v>
      </c>
      <c r="X82" s="4">
        <f t="shared" si="59"/>
        <v>16878.386375148166</v>
      </c>
      <c r="Y82" s="4"/>
      <c r="Z82" s="4">
        <f t="shared" si="45"/>
        <v>38356.053271993136</v>
      </c>
      <c r="AA82" s="4">
        <f t="shared" si="60"/>
        <v>11506.81598159794</v>
      </c>
      <c r="AB82" s="4">
        <f t="shared" si="61"/>
        <v>49862.869253591074</v>
      </c>
      <c r="AC82" s="4">
        <v>49900</v>
      </c>
      <c r="AF82">
        <v>169.3</v>
      </c>
      <c r="AG82">
        <v>1.1</v>
      </c>
    </row>
    <row r="83" spans="1:33" ht="31.5">
      <c r="A83" s="21" t="s">
        <v>521</v>
      </c>
      <c r="B83" s="9" t="s">
        <v>523</v>
      </c>
      <c r="C83" s="8">
        <v>292000</v>
      </c>
      <c r="D83" s="8">
        <v>3</v>
      </c>
      <c r="E83" s="8">
        <v>1.35</v>
      </c>
      <c r="F83" s="8">
        <f t="shared" si="46"/>
        <v>394200</v>
      </c>
      <c r="G83" s="18">
        <f t="shared" si="47"/>
        <v>169.3</v>
      </c>
      <c r="H83" s="4">
        <f t="shared" si="48"/>
        <v>2328.411104548139</v>
      </c>
      <c r="I83" s="23">
        <v>0.48</v>
      </c>
      <c r="J83" s="4">
        <f t="shared" si="49"/>
        <v>1117.6373301831068</v>
      </c>
      <c r="K83" s="4">
        <f t="shared" si="62"/>
        <v>3352.9119905493203</v>
      </c>
      <c r="L83" s="4">
        <f t="shared" si="63"/>
        <v>558.8186650915534</v>
      </c>
      <c r="M83" s="4">
        <f t="shared" si="64"/>
        <v>5029.367985823981</v>
      </c>
      <c r="N83" s="4">
        <f>M83*18/100</f>
        <v>905.2862374483166</v>
      </c>
      <c r="O83" s="4">
        <f t="shared" si="50"/>
        <v>2263.2155936207914</v>
      </c>
      <c r="P83" s="4">
        <f t="shared" si="51"/>
        <v>150.88103957471944</v>
      </c>
      <c r="Q83" s="17">
        <f t="shared" si="52"/>
        <v>8348.750856467808</v>
      </c>
      <c r="R83" s="17">
        <f t="shared" si="53"/>
        <v>2504.6252569403423</v>
      </c>
      <c r="S83" s="4">
        <f t="shared" si="54"/>
        <v>10853.37611340815</v>
      </c>
      <c r="T83" s="4">
        <f t="shared" si="55"/>
        <v>748.8829518251624</v>
      </c>
      <c r="U83" s="4">
        <f t="shared" si="56"/>
        <v>11602.259065233313</v>
      </c>
      <c r="V83" s="4">
        <f t="shared" si="57"/>
        <v>3944.7680821793265</v>
      </c>
      <c r="W83" s="4">
        <f t="shared" si="58"/>
        <v>73.09423211096987</v>
      </c>
      <c r="X83" s="4">
        <f t="shared" si="59"/>
        <v>12275.190091016844</v>
      </c>
      <c r="Y83" s="4"/>
      <c r="Z83" s="4">
        <f t="shared" si="45"/>
        <v>27895.31147054045</v>
      </c>
      <c r="AA83" s="4">
        <f t="shared" si="60"/>
        <v>8368.593441162135</v>
      </c>
      <c r="AB83" s="4">
        <f t="shared" si="61"/>
        <v>36263.904911702586</v>
      </c>
      <c r="AC83" s="4">
        <v>36300</v>
      </c>
      <c r="AF83">
        <v>169.3</v>
      </c>
      <c r="AG83">
        <v>1.1</v>
      </c>
    </row>
    <row r="84" spans="1:33" ht="15.75">
      <c r="A84" s="21" t="s">
        <v>524</v>
      </c>
      <c r="B84" s="9" t="s">
        <v>525</v>
      </c>
      <c r="C84" s="8">
        <v>292000</v>
      </c>
      <c r="D84" s="8">
        <v>4</v>
      </c>
      <c r="E84" s="8">
        <v>1.57</v>
      </c>
      <c r="F84" s="8">
        <f t="shared" si="46"/>
        <v>458440</v>
      </c>
      <c r="G84" s="18">
        <f t="shared" si="47"/>
        <v>169.3</v>
      </c>
      <c r="H84" s="4">
        <f t="shared" si="48"/>
        <v>2707.8558771411695</v>
      </c>
      <c r="I84" s="23">
        <v>0.59</v>
      </c>
      <c r="J84" s="4">
        <f t="shared" si="49"/>
        <v>1597.63496751329</v>
      </c>
      <c r="K84" s="4">
        <f t="shared" si="62"/>
        <v>4792.90490253987</v>
      </c>
      <c r="L84" s="4">
        <f t="shared" si="63"/>
        <v>798.817483756645</v>
      </c>
      <c r="M84" s="4">
        <f t="shared" si="64"/>
        <v>7189.357353809804</v>
      </c>
      <c r="N84" s="4">
        <f>M84*22/100</f>
        <v>1581.658617838157</v>
      </c>
      <c r="O84" s="4">
        <f t="shared" si="50"/>
        <v>3235.210809214412</v>
      </c>
      <c r="P84" s="4">
        <f t="shared" si="51"/>
        <v>215.6807206142941</v>
      </c>
      <c r="Q84" s="17">
        <f t="shared" si="52"/>
        <v>12221.907501476668</v>
      </c>
      <c r="R84" s="17">
        <f t="shared" si="53"/>
        <v>3666.572250443</v>
      </c>
      <c r="S84" s="4">
        <f t="shared" si="54"/>
        <v>15888.479751919667</v>
      </c>
      <c r="T84" s="4">
        <f t="shared" si="55"/>
        <v>1096.305102882457</v>
      </c>
      <c r="U84" s="4">
        <f t="shared" si="56"/>
        <v>16984.784854802125</v>
      </c>
      <c r="V84" s="4">
        <f t="shared" si="57"/>
        <v>5774.826850632722</v>
      </c>
      <c r="W84" s="4">
        <f t="shared" si="58"/>
        <v>107.00414458525339</v>
      </c>
      <c r="X84" s="4">
        <f t="shared" si="59"/>
        <v>17969.902376380647</v>
      </c>
      <c r="Y84" s="4"/>
      <c r="Z84" s="4">
        <f t="shared" si="45"/>
        <v>40836.518226400745</v>
      </c>
      <c r="AA84" s="4">
        <f t="shared" si="60"/>
        <v>12250.955467920225</v>
      </c>
      <c r="AB84" s="4">
        <f t="shared" si="61"/>
        <v>53087.47369432097</v>
      </c>
      <c r="AC84" s="4">
        <v>53100</v>
      </c>
      <c r="AF84">
        <v>169.3</v>
      </c>
      <c r="AG84">
        <v>1.1</v>
      </c>
    </row>
    <row r="85" spans="1:33" ht="15.75" customHeight="1">
      <c r="A85" s="64" t="s">
        <v>526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6"/>
      <c r="AF85">
        <v>169.3</v>
      </c>
      <c r="AG85">
        <v>1.1</v>
      </c>
    </row>
    <row r="86" spans="1:33" ht="31.5">
      <c r="A86" s="21" t="s">
        <v>529</v>
      </c>
      <c r="B86" s="9" t="s">
        <v>530</v>
      </c>
      <c r="C86" s="8">
        <v>292000</v>
      </c>
      <c r="D86" s="8">
        <v>4</v>
      </c>
      <c r="E86" s="8">
        <v>1.57</v>
      </c>
      <c r="F86" s="8">
        <f t="shared" si="46"/>
        <v>458440</v>
      </c>
      <c r="G86" s="18">
        <f t="shared" si="47"/>
        <v>169.3</v>
      </c>
      <c r="H86" s="4">
        <f t="shared" si="48"/>
        <v>2707.8558771411695</v>
      </c>
      <c r="I86" s="23">
        <v>0.71</v>
      </c>
      <c r="J86" s="4">
        <f t="shared" si="49"/>
        <v>1922.5776727702303</v>
      </c>
      <c r="K86" s="4">
        <f>J86*300/100</f>
        <v>5767.733018310691</v>
      </c>
      <c r="L86" s="4">
        <f>J86*50/100</f>
        <v>961.2888363851151</v>
      </c>
      <c r="M86" s="4">
        <f>K86+L86+J86</f>
        <v>8651.599527466036</v>
      </c>
      <c r="N86" s="4">
        <f t="shared" si="65"/>
        <v>1903.351896042528</v>
      </c>
      <c r="O86" s="4">
        <f t="shared" si="50"/>
        <v>3893.219787359716</v>
      </c>
      <c r="P86" s="4">
        <f t="shared" si="51"/>
        <v>259.5479858239811</v>
      </c>
      <c r="Q86" s="17">
        <f t="shared" si="52"/>
        <v>14707.719196692262</v>
      </c>
      <c r="R86" s="17">
        <f t="shared" si="53"/>
        <v>4412.315759007679</v>
      </c>
      <c r="S86" s="4">
        <f t="shared" si="54"/>
        <v>19120.034955699943</v>
      </c>
      <c r="T86" s="4">
        <f t="shared" si="55"/>
        <v>1319.282411943296</v>
      </c>
      <c r="U86" s="4">
        <f t="shared" si="56"/>
        <v>20439.317367643238</v>
      </c>
      <c r="V86" s="4">
        <f t="shared" si="57"/>
        <v>6949.3679049987</v>
      </c>
      <c r="W86" s="4">
        <f t="shared" si="58"/>
        <v>128.7676994161524</v>
      </c>
      <c r="X86" s="4">
        <f t="shared" si="59"/>
        <v>21624.797774966544</v>
      </c>
      <c r="Y86" s="4"/>
      <c r="Z86" s="4">
        <f t="shared" si="45"/>
        <v>49142.250747024635</v>
      </c>
      <c r="AA86" s="4">
        <f t="shared" si="60"/>
        <v>14742.67522410739</v>
      </c>
      <c r="AB86" s="4">
        <f t="shared" si="61"/>
        <v>63884.92597113203</v>
      </c>
      <c r="AC86" s="4">
        <v>63900</v>
      </c>
      <c r="AF86">
        <v>169.3</v>
      </c>
      <c r="AG86">
        <v>1.1</v>
      </c>
    </row>
    <row r="87" spans="1:33" ht="48.75" customHeight="1">
      <c r="A87" s="25" t="s">
        <v>532</v>
      </c>
      <c r="B87" s="9" t="s">
        <v>531</v>
      </c>
      <c r="C87" s="8">
        <v>292000</v>
      </c>
      <c r="D87" s="8">
        <v>4</v>
      </c>
      <c r="E87" s="8">
        <v>1.57</v>
      </c>
      <c r="F87" s="8">
        <f t="shared" si="46"/>
        <v>458440</v>
      </c>
      <c r="G87" s="18">
        <f t="shared" si="47"/>
        <v>169.3</v>
      </c>
      <c r="H87" s="4">
        <f t="shared" si="48"/>
        <v>2707.8558771411695</v>
      </c>
      <c r="I87" s="23">
        <v>0.75</v>
      </c>
      <c r="J87" s="4">
        <f t="shared" si="49"/>
        <v>2030.891907855877</v>
      </c>
      <c r="K87" s="4">
        <f aca="true" t="shared" si="66" ref="K87:K115">J87*300/100</f>
        <v>6092.6757235676305</v>
      </c>
      <c r="L87" s="4">
        <f aca="true" t="shared" si="67" ref="L87:L115">J87*50/100</f>
        <v>1015.4459539279385</v>
      </c>
      <c r="M87" s="4">
        <f aca="true" t="shared" si="68" ref="M87:M115">K87+L87+J87</f>
        <v>9139.013585351446</v>
      </c>
      <c r="N87" s="4">
        <f t="shared" si="65"/>
        <v>2010.5829887773182</v>
      </c>
      <c r="O87" s="4">
        <f t="shared" si="50"/>
        <v>4112.556113408151</v>
      </c>
      <c r="P87" s="4">
        <f t="shared" si="51"/>
        <v>274.17040756054337</v>
      </c>
      <c r="Q87" s="17">
        <f t="shared" si="52"/>
        <v>15536.323095097458</v>
      </c>
      <c r="R87" s="17">
        <f t="shared" si="53"/>
        <v>4660.896928529237</v>
      </c>
      <c r="S87" s="4">
        <f t="shared" si="54"/>
        <v>20197.220023626694</v>
      </c>
      <c r="T87" s="4">
        <f t="shared" si="55"/>
        <v>1393.6081816302421</v>
      </c>
      <c r="U87" s="4">
        <f t="shared" si="56"/>
        <v>21590.828205256938</v>
      </c>
      <c r="V87" s="4">
        <f t="shared" si="57"/>
        <v>7340.881589787359</v>
      </c>
      <c r="W87" s="4">
        <f t="shared" si="58"/>
        <v>136.0222176931187</v>
      </c>
      <c r="X87" s="4">
        <f t="shared" si="59"/>
        <v>22843.09624116184</v>
      </c>
      <c r="Y87" s="4"/>
      <c r="Z87" s="4">
        <f t="shared" si="45"/>
        <v>51910.82825389926</v>
      </c>
      <c r="AA87" s="4">
        <f t="shared" si="60"/>
        <v>15573.248476169778</v>
      </c>
      <c r="AB87" s="4">
        <f t="shared" si="61"/>
        <v>67484.07673006903</v>
      </c>
      <c r="AC87" s="4">
        <v>67500</v>
      </c>
      <c r="AF87">
        <v>169.3</v>
      </c>
      <c r="AG87">
        <v>1.1</v>
      </c>
    </row>
    <row r="88" spans="1:33" ht="33" customHeight="1">
      <c r="A88" s="21" t="s">
        <v>533</v>
      </c>
      <c r="B88" s="26" t="s">
        <v>534</v>
      </c>
      <c r="C88" s="8">
        <v>292000</v>
      </c>
      <c r="D88" s="8">
        <v>4</v>
      </c>
      <c r="E88" s="8">
        <v>1.57</v>
      </c>
      <c r="F88" s="8">
        <f t="shared" si="46"/>
        <v>458440</v>
      </c>
      <c r="G88" s="18">
        <f t="shared" si="47"/>
        <v>169.3</v>
      </c>
      <c r="H88" s="4">
        <f t="shared" si="48"/>
        <v>2707.8558771411695</v>
      </c>
      <c r="I88" s="23">
        <v>2.23</v>
      </c>
      <c r="J88" s="4">
        <f t="shared" si="49"/>
        <v>6038.518606024808</v>
      </c>
      <c r="K88" s="4">
        <f t="shared" si="66"/>
        <v>18115.555818074426</v>
      </c>
      <c r="L88" s="4">
        <f t="shared" si="67"/>
        <v>3019.259303012404</v>
      </c>
      <c r="M88" s="4">
        <f t="shared" si="68"/>
        <v>27173.33372711164</v>
      </c>
      <c r="N88" s="4">
        <f t="shared" si="65"/>
        <v>5978.133419964561</v>
      </c>
      <c r="O88" s="4">
        <f t="shared" si="50"/>
        <v>12228.000177200238</v>
      </c>
      <c r="P88" s="4">
        <f t="shared" si="51"/>
        <v>815.2000118133493</v>
      </c>
      <c r="Q88" s="17">
        <f t="shared" si="52"/>
        <v>46194.667336089784</v>
      </c>
      <c r="R88" s="17">
        <f t="shared" si="53"/>
        <v>13858.400200826936</v>
      </c>
      <c r="S88" s="4">
        <f t="shared" si="54"/>
        <v>60053.06753691672</v>
      </c>
      <c r="T88" s="4">
        <f t="shared" si="55"/>
        <v>4143.6616600472535</v>
      </c>
      <c r="U88" s="4">
        <f t="shared" si="56"/>
        <v>64196.72919696398</v>
      </c>
      <c r="V88" s="4">
        <f t="shared" si="57"/>
        <v>21826.887926967753</v>
      </c>
      <c r="W88" s="4">
        <f t="shared" si="58"/>
        <v>404.43939394087306</v>
      </c>
      <c r="X88" s="4">
        <f t="shared" si="59"/>
        <v>67920.13949038788</v>
      </c>
      <c r="Y88" s="4"/>
      <c r="Z88" s="4">
        <f t="shared" si="45"/>
        <v>154348.19600826048</v>
      </c>
      <c r="AA88" s="4">
        <f t="shared" si="60"/>
        <v>46304.45880247815</v>
      </c>
      <c r="AB88" s="4">
        <f t="shared" si="61"/>
        <v>200652.65481073863</v>
      </c>
      <c r="AC88" s="4">
        <v>200700</v>
      </c>
      <c r="AF88">
        <v>169.3</v>
      </c>
      <c r="AG88">
        <v>1.1</v>
      </c>
    </row>
    <row r="89" spans="1:33" ht="31.5">
      <c r="A89" s="21" t="s">
        <v>535</v>
      </c>
      <c r="B89" s="9" t="s">
        <v>536</v>
      </c>
      <c r="C89" s="8">
        <v>292000</v>
      </c>
      <c r="D89" s="8">
        <v>3</v>
      </c>
      <c r="E89" s="8">
        <v>1.35</v>
      </c>
      <c r="F89" s="8">
        <f t="shared" si="46"/>
        <v>394200</v>
      </c>
      <c r="G89" s="18">
        <f t="shared" si="47"/>
        <v>169.3</v>
      </c>
      <c r="H89" s="4">
        <f t="shared" si="48"/>
        <v>2328.411104548139</v>
      </c>
      <c r="I89" s="23">
        <v>0.32</v>
      </c>
      <c r="J89" s="4">
        <f t="shared" si="49"/>
        <v>745.0915534554046</v>
      </c>
      <c r="K89" s="4">
        <f t="shared" si="66"/>
        <v>2235.2746603662135</v>
      </c>
      <c r="L89" s="4">
        <f t="shared" si="67"/>
        <v>372.5457767277023</v>
      </c>
      <c r="M89" s="4">
        <f t="shared" si="68"/>
        <v>3352.9119905493203</v>
      </c>
      <c r="N89" s="4">
        <f>M89*18/100</f>
        <v>603.5241582988776</v>
      </c>
      <c r="O89" s="4">
        <f t="shared" si="50"/>
        <v>1508.8103957471942</v>
      </c>
      <c r="P89" s="4">
        <f t="shared" si="51"/>
        <v>100.58735971647961</v>
      </c>
      <c r="Q89" s="17">
        <f t="shared" si="52"/>
        <v>5565.833904311872</v>
      </c>
      <c r="R89" s="17">
        <f t="shared" si="53"/>
        <v>1669.7501712935616</v>
      </c>
      <c r="S89" s="4">
        <f t="shared" si="54"/>
        <v>7235.584075605434</v>
      </c>
      <c r="T89" s="4">
        <f t="shared" si="55"/>
        <v>499.25530121677497</v>
      </c>
      <c r="U89" s="4">
        <f t="shared" si="56"/>
        <v>7734.839376822209</v>
      </c>
      <c r="V89" s="4">
        <f t="shared" si="57"/>
        <v>2629.845388119551</v>
      </c>
      <c r="W89" s="4">
        <f t="shared" si="58"/>
        <v>48.72948807397991</v>
      </c>
      <c r="X89" s="4">
        <f t="shared" si="59"/>
        <v>8183.460060677896</v>
      </c>
      <c r="Y89" s="4"/>
      <c r="Z89" s="4">
        <f t="shared" si="45"/>
        <v>18596.874313693635</v>
      </c>
      <c r="AA89" s="4">
        <f t="shared" si="60"/>
        <v>5579.062294108091</v>
      </c>
      <c r="AB89" s="4">
        <f t="shared" si="61"/>
        <v>24175.936607801726</v>
      </c>
      <c r="AC89" s="4">
        <v>24200</v>
      </c>
      <c r="AF89">
        <v>169.3</v>
      </c>
      <c r="AG89">
        <v>1.1</v>
      </c>
    </row>
    <row r="90" spans="1:33" ht="31.5">
      <c r="A90" s="21" t="s">
        <v>537</v>
      </c>
      <c r="B90" s="9" t="s">
        <v>538</v>
      </c>
      <c r="C90" s="8">
        <v>292000</v>
      </c>
      <c r="D90" s="8">
        <v>3</v>
      </c>
      <c r="E90" s="8">
        <v>1.35</v>
      </c>
      <c r="F90" s="8">
        <f t="shared" si="46"/>
        <v>394200</v>
      </c>
      <c r="G90" s="18">
        <f t="shared" si="47"/>
        <v>169.3</v>
      </c>
      <c r="H90" s="4">
        <f t="shared" si="48"/>
        <v>2328.411104548139</v>
      </c>
      <c r="I90" s="23">
        <v>0.42</v>
      </c>
      <c r="J90" s="4">
        <f t="shared" si="49"/>
        <v>977.9326639102184</v>
      </c>
      <c r="K90" s="4">
        <f t="shared" si="66"/>
        <v>2933.797991730655</v>
      </c>
      <c r="L90" s="4">
        <f t="shared" si="67"/>
        <v>488.9663319551092</v>
      </c>
      <c r="M90" s="4">
        <f t="shared" si="68"/>
        <v>4400.696987595983</v>
      </c>
      <c r="N90" s="4">
        <f>M90*18/100</f>
        <v>792.125457767277</v>
      </c>
      <c r="O90" s="4">
        <f t="shared" si="50"/>
        <v>1980.3136444181923</v>
      </c>
      <c r="P90" s="4">
        <f t="shared" si="51"/>
        <v>132.0209096278795</v>
      </c>
      <c r="Q90" s="17">
        <f t="shared" si="52"/>
        <v>7305.156999409332</v>
      </c>
      <c r="R90" s="17">
        <f t="shared" si="53"/>
        <v>2191.5470998227993</v>
      </c>
      <c r="S90" s="4">
        <f t="shared" si="54"/>
        <v>9496.70409923213</v>
      </c>
      <c r="T90" s="4">
        <f t="shared" si="55"/>
        <v>655.272582847017</v>
      </c>
      <c r="U90" s="4">
        <f t="shared" si="56"/>
        <v>10151.976682079148</v>
      </c>
      <c r="V90" s="4">
        <f t="shared" si="57"/>
        <v>3451.6720719069103</v>
      </c>
      <c r="W90" s="4">
        <f t="shared" si="58"/>
        <v>63.957453097098636</v>
      </c>
      <c r="X90" s="4">
        <f t="shared" si="59"/>
        <v>10740.791329639738</v>
      </c>
      <c r="Y90" s="4"/>
      <c r="Z90" s="4">
        <f t="shared" si="45"/>
        <v>24408.397536722896</v>
      </c>
      <c r="AA90" s="4">
        <f t="shared" si="60"/>
        <v>7322.519261016869</v>
      </c>
      <c r="AB90" s="4">
        <f t="shared" si="61"/>
        <v>31730.916797739766</v>
      </c>
      <c r="AC90" s="4">
        <v>31700</v>
      </c>
      <c r="AF90">
        <v>169.3</v>
      </c>
      <c r="AG90">
        <v>1.1</v>
      </c>
    </row>
    <row r="91" spans="1:33" ht="63">
      <c r="A91" s="21" t="s">
        <v>539</v>
      </c>
      <c r="B91" s="9" t="s">
        <v>540</v>
      </c>
      <c r="C91" s="8">
        <v>292000</v>
      </c>
      <c r="D91" s="8">
        <v>4</v>
      </c>
      <c r="E91" s="8">
        <v>1.57</v>
      </c>
      <c r="F91" s="8">
        <f t="shared" si="46"/>
        <v>458440</v>
      </c>
      <c r="G91" s="18">
        <f t="shared" si="47"/>
        <v>169.3</v>
      </c>
      <c r="H91" s="4">
        <f t="shared" si="48"/>
        <v>2707.8558771411695</v>
      </c>
      <c r="I91" s="23">
        <v>1.95</v>
      </c>
      <c r="J91" s="4">
        <f t="shared" si="49"/>
        <v>5280.31896042528</v>
      </c>
      <c r="K91" s="4">
        <f t="shared" si="66"/>
        <v>15840.95688127584</v>
      </c>
      <c r="L91" s="4">
        <f t="shared" si="67"/>
        <v>2640.15948021264</v>
      </c>
      <c r="M91" s="4">
        <f t="shared" si="68"/>
        <v>23761.43532191376</v>
      </c>
      <c r="N91" s="4">
        <f t="shared" si="65"/>
        <v>5227.515770821027</v>
      </c>
      <c r="O91" s="4">
        <f t="shared" si="50"/>
        <v>10692.64589486119</v>
      </c>
      <c r="P91" s="4">
        <f t="shared" si="51"/>
        <v>712.8430596574128</v>
      </c>
      <c r="Q91" s="17">
        <f t="shared" si="52"/>
        <v>40394.44004725339</v>
      </c>
      <c r="R91" s="17">
        <f t="shared" si="53"/>
        <v>12118.332014176016</v>
      </c>
      <c r="S91" s="4">
        <f t="shared" si="54"/>
        <v>52512.77206142941</v>
      </c>
      <c r="T91" s="4">
        <f t="shared" si="55"/>
        <v>3623.381272238629</v>
      </c>
      <c r="U91" s="4">
        <f t="shared" si="56"/>
        <v>56136.15333366804</v>
      </c>
      <c r="V91" s="4">
        <f t="shared" si="57"/>
        <v>19086.292133447132</v>
      </c>
      <c r="W91" s="4">
        <f t="shared" si="58"/>
        <v>353.65776600210864</v>
      </c>
      <c r="X91" s="4">
        <f t="shared" si="59"/>
        <v>59392.05022702078</v>
      </c>
      <c r="Y91" s="4"/>
      <c r="Z91" s="4">
        <f t="shared" si="45"/>
        <v>134968.15346013807</v>
      </c>
      <c r="AA91" s="4">
        <f t="shared" si="60"/>
        <v>40490.446038041424</v>
      </c>
      <c r="AB91" s="4">
        <f t="shared" si="61"/>
        <v>175458.5994981795</v>
      </c>
      <c r="AC91" s="4">
        <v>174500</v>
      </c>
      <c r="AF91">
        <v>169.3</v>
      </c>
      <c r="AG91">
        <v>1.1</v>
      </c>
    </row>
    <row r="92" spans="1:33" ht="47.25">
      <c r="A92" s="21" t="s">
        <v>541</v>
      </c>
      <c r="B92" s="9" t="s">
        <v>542</v>
      </c>
      <c r="C92" s="8">
        <v>292000</v>
      </c>
      <c r="D92" s="8">
        <v>4</v>
      </c>
      <c r="E92" s="8">
        <v>1.57</v>
      </c>
      <c r="F92" s="8">
        <f t="shared" si="46"/>
        <v>458440</v>
      </c>
      <c r="G92" s="18">
        <f t="shared" si="47"/>
        <v>169.3</v>
      </c>
      <c r="H92" s="4">
        <f t="shared" si="48"/>
        <v>2707.8558771411695</v>
      </c>
      <c r="I92" s="23">
        <v>1.55</v>
      </c>
      <c r="J92" s="4">
        <f t="shared" si="49"/>
        <v>4197.176609568813</v>
      </c>
      <c r="K92" s="4">
        <f t="shared" si="66"/>
        <v>12591.529828706438</v>
      </c>
      <c r="L92" s="4">
        <f t="shared" si="67"/>
        <v>2098.5883047844063</v>
      </c>
      <c r="M92" s="4">
        <f t="shared" si="68"/>
        <v>18887.294743059654</v>
      </c>
      <c r="N92" s="4">
        <f t="shared" si="65"/>
        <v>4155.204843473123</v>
      </c>
      <c r="O92" s="4">
        <f t="shared" si="50"/>
        <v>8499.282634376845</v>
      </c>
      <c r="P92" s="4">
        <f t="shared" si="51"/>
        <v>566.6188422917896</v>
      </c>
      <c r="Q92" s="17">
        <f t="shared" si="52"/>
        <v>32108.40106320141</v>
      </c>
      <c r="R92" s="17">
        <f t="shared" si="53"/>
        <v>9632.520318960424</v>
      </c>
      <c r="S92" s="4">
        <f t="shared" si="54"/>
        <v>41740.92138216183</v>
      </c>
      <c r="T92" s="4">
        <f t="shared" si="55"/>
        <v>2880.1235753691667</v>
      </c>
      <c r="U92" s="4">
        <f t="shared" si="56"/>
        <v>44621.044957531</v>
      </c>
      <c r="V92" s="4">
        <f t="shared" si="57"/>
        <v>15171.15528556054</v>
      </c>
      <c r="W92" s="4">
        <f t="shared" si="58"/>
        <v>281.1125832324453</v>
      </c>
      <c r="X92" s="4">
        <f t="shared" si="59"/>
        <v>47209.06556506779</v>
      </c>
      <c r="Y92" s="4"/>
      <c r="Z92" s="4">
        <f t="shared" si="45"/>
        <v>107282.37839139177</v>
      </c>
      <c r="AA92" s="4">
        <f t="shared" si="60"/>
        <v>32184.71351741753</v>
      </c>
      <c r="AB92" s="4">
        <f t="shared" si="61"/>
        <v>139467.0919088093</v>
      </c>
      <c r="AC92" s="4">
        <v>139500</v>
      </c>
      <c r="AF92">
        <v>169.3</v>
      </c>
      <c r="AG92">
        <v>1.1</v>
      </c>
    </row>
    <row r="93" spans="1:33" ht="63">
      <c r="A93" s="21" t="s">
        <v>543</v>
      </c>
      <c r="B93" s="9" t="s">
        <v>544</v>
      </c>
      <c r="C93" s="8">
        <v>292000</v>
      </c>
      <c r="D93" s="8">
        <v>4</v>
      </c>
      <c r="E93" s="8">
        <v>1.57</v>
      </c>
      <c r="F93" s="8">
        <f t="shared" si="46"/>
        <v>458440</v>
      </c>
      <c r="G93" s="18">
        <f t="shared" si="47"/>
        <v>169.3</v>
      </c>
      <c r="H93" s="4">
        <f t="shared" si="48"/>
        <v>2707.8558771411695</v>
      </c>
      <c r="I93" s="23">
        <v>1.53</v>
      </c>
      <c r="J93" s="4">
        <f t="shared" si="49"/>
        <v>4143.019492025989</v>
      </c>
      <c r="K93" s="4">
        <f t="shared" si="66"/>
        <v>12429.058476077967</v>
      </c>
      <c r="L93" s="4">
        <f t="shared" si="67"/>
        <v>2071.5097460129946</v>
      </c>
      <c r="M93" s="4">
        <f t="shared" si="68"/>
        <v>18643.58771411695</v>
      </c>
      <c r="N93" s="4">
        <f t="shared" si="65"/>
        <v>4101.589297105729</v>
      </c>
      <c r="O93" s="4">
        <f t="shared" si="50"/>
        <v>8389.614471352628</v>
      </c>
      <c r="P93" s="4">
        <f t="shared" si="51"/>
        <v>559.3076314235086</v>
      </c>
      <c r="Q93" s="17">
        <f t="shared" si="52"/>
        <v>31694.09911399882</v>
      </c>
      <c r="R93" s="17">
        <f t="shared" si="53"/>
        <v>9508.229734199645</v>
      </c>
      <c r="S93" s="4">
        <f t="shared" si="54"/>
        <v>41202.328848198464</v>
      </c>
      <c r="T93" s="4">
        <f t="shared" si="55"/>
        <v>2842.9606905256937</v>
      </c>
      <c r="U93" s="4">
        <f t="shared" si="56"/>
        <v>44045.28953872416</v>
      </c>
      <c r="V93" s="4">
        <f t="shared" si="57"/>
        <v>14975.398443166214</v>
      </c>
      <c r="W93" s="4">
        <f t="shared" si="58"/>
        <v>277.48532409396216</v>
      </c>
      <c r="X93" s="4">
        <f t="shared" si="59"/>
        <v>46599.91633197016</v>
      </c>
      <c r="Y93" s="4"/>
      <c r="Z93" s="4">
        <f t="shared" si="45"/>
        <v>105898.08963795449</v>
      </c>
      <c r="AA93" s="4">
        <f t="shared" si="60"/>
        <v>31769.426891386345</v>
      </c>
      <c r="AB93" s="4">
        <f t="shared" si="61"/>
        <v>137667.51652934082</v>
      </c>
      <c r="AC93" s="4">
        <v>137700</v>
      </c>
      <c r="AF93">
        <v>169.3</v>
      </c>
      <c r="AG93">
        <v>1.1</v>
      </c>
    </row>
    <row r="94" spans="1:33" ht="47.25">
      <c r="A94" s="21" t="s">
        <v>545</v>
      </c>
      <c r="B94" s="9" t="s">
        <v>546</v>
      </c>
      <c r="C94" s="8">
        <v>292000</v>
      </c>
      <c r="D94" s="8">
        <v>4</v>
      </c>
      <c r="E94" s="8">
        <v>1.57</v>
      </c>
      <c r="F94" s="8">
        <f t="shared" si="46"/>
        <v>458440</v>
      </c>
      <c r="G94" s="18">
        <f t="shared" si="47"/>
        <v>169.3</v>
      </c>
      <c r="H94" s="4">
        <f t="shared" si="48"/>
        <v>2707.8558771411695</v>
      </c>
      <c r="I94" s="23">
        <v>1.27</v>
      </c>
      <c r="J94" s="4">
        <f t="shared" si="49"/>
        <v>3438.9769639692854</v>
      </c>
      <c r="K94" s="4">
        <f t="shared" si="66"/>
        <v>10316.930891907856</v>
      </c>
      <c r="L94" s="4">
        <f t="shared" si="67"/>
        <v>1719.4884819846425</v>
      </c>
      <c r="M94" s="4">
        <f t="shared" si="68"/>
        <v>15475.396337861785</v>
      </c>
      <c r="N94" s="4">
        <f t="shared" si="65"/>
        <v>3404.587194329593</v>
      </c>
      <c r="O94" s="4">
        <f t="shared" si="50"/>
        <v>6963.928352037803</v>
      </c>
      <c r="P94" s="4">
        <f t="shared" si="51"/>
        <v>464.26189013585355</v>
      </c>
      <c r="Q94" s="17">
        <f t="shared" si="52"/>
        <v>26308.173774365034</v>
      </c>
      <c r="R94" s="17">
        <f t="shared" si="53"/>
        <v>7892.45213230951</v>
      </c>
      <c r="S94" s="4">
        <f t="shared" si="54"/>
        <v>34200.62590667454</v>
      </c>
      <c r="T94" s="4">
        <f t="shared" si="55"/>
        <v>2359.8431875605434</v>
      </c>
      <c r="U94" s="4">
        <f t="shared" si="56"/>
        <v>36560.469094235086</v>
      </c>
      <c r="V94" s="4">
        <f t="shared" si="57"/>
        <v>12430.559492039929</v>
      </c>
      <c r="W94" s="4">
        <f t="shared" si="58"/>
        <v>230.33095529368103</v>
      </c>
      <c r="X94" s="4">
        <f t="shared" si="59"/>
        <v>38680.97630170072</v>
      </c>
      <c r="Y94" s="4"/>
      <c r="Z94" s="4">
        <f t="shared" si="45"/>
        <v>87902.33584326942</v>
      </c>
      <c r="AA94" s="4">
        <f t="shared" si="60"/>
        <v>26370.700752980825</v>
      </c>
      <c r="AB94" s="4">
        <f t="shared" si="61"/>
        <v>114273.03659625025</v>
      </c>
      <c r="AC94" s="4">
        <v>114300</v>
      </c>
      <c r="AF94">
        <v>169.3</v>
      </c>
      <c r="AG94">
        <v>1.1</v>
      </c>
    </row>
    <row r="95" spans="1:33" ht="47.25">
      <c r="A95" s="21" t="s">
        <v>547</v>
      </c>
      <c r="B95" s="9" t="s">
        <v>548</v>
      </c>
      <c r="C95" s="8">
        <v>292000</v>
      </c>
      <c r="D95" s="8">
        <v>4</v>
      </c>
      <c r="E95" s="8">
        <v>1.57</v>
      </c>
      <c r="F95" s="8">
        <f t="shared" si="46"/>
        <v>458440</v>
      </c>
      <c r="G95" s="18">
        <f t="shared" si="47"/>
        <v>169.3</v>
      </c>
      <c r="H95" s="4">
        <f t="shared" si="48"/>
        <v>2707.8558771411695</v>
      </c>
      <c r="I95" s="23">
        <v>1.76</v>
      </c>
      <c r="J95" s="4">
        <f t="shared" si="49"/>
        <v>4765.826343768458</v>
      </c>
      <c r="K95" s="4">
        <f t="shared" si="66"/>
        <v>14297.479031305375</v>
      </c>
      <c r="L95" s="4">
        <f t="shared" si="67"/>
        <v>2382.913171884229</v>
      </c>
      <c r="M95" s="4">
        <f t="shared" si="68"/>
        <v>21446.21854695806</v>
      </c>
      <c r="N95" s="4">
        <f t="shared" si="65"/>
        <v>4718.168080330774</v>
      </c>
      <c r="O95" s="4">
        <f t="shared" si="50"/>
        <v>9650.798346131127</v>
      </c>
      <c r="P95" s="4">
        <f t="shared" si="51"/>
        <v>643.3865564087419</v>
      </c>
      <c r="Q95" s="17">
        <f t="shared" si="52"/>
        <v>36458.5715298287</v>
      </c>
      <c r="R95" s="17">
        <f t="shared" si="53"/>
        <v>10937.57145894861</v>
      </c>
      <c r="S95" s="4">
        <f t="shared" si="54"/>
        <v>47396.14298877731</v>
      </c>
      <c r="T95" s="4">
        <f t="shared" si="55"/>
        <v>3270.3338662256347</v>
      </c>
      <c r="U95" s="4">
        <f t="shared" si="56"/>
        <v>50666.47685500295</v>
      </c>
      <c r="V95" s="4">
        <f t="shared" si="57"/>
        <v>17226.602130701</v>
      </c>
      <c r="W95" s="4">
        <f t="shared" si="58"/>
        <v>319.1988041865186</v>
      </c>
      <c r="X95" s="4">
        <f t="shared" si="59"/>
        <v>53605.13251259312</v>
      </c>
      <c r="Y95" s="4"/>
      <c r="Z95" s="4">
        <f t="shared" si="45"/>
        <v>121817.41030248358</v>
      </c>
      <c r="AA95" s="4">
        <f t="shared" si="60"/>
        <v>36545.22309074507</v>
      </c>
      <c r="AB95" s="4">
        <f t="shared" si="61"/>
        <v>158362.63339322864</v>
      </c>
      <c r="AC95" s="4">
        <v>158400</v>
      </c>
      <c r="AF95">
        <v>169.3</v>
      </c>
      <c r="AG95">
        <v>1.1</v>
      </c>
    </row>
    <row r="96" spans="1:33" ht="31.5">
      <c r="A96" s="21" t="s">
        <v>549</v>
      </c>
      <c r="B96" s="9" t="s">
        <v>550</v>
      </c>
      <c r="C96" s="8">
        <v>292000</v>
      </c>
      <c r="D96" s="8">
        <v>4</v>
      </c>
      <c r="E96" s="8">
        <v>1.57</v>
      </c>
      <c r="F96" s="8">
        <f t="shared" si="46"/>
        <v>458440</v>
      </c>
      <c r="G96" s="18">
        <f t="shared" si="47"/>
        <v>169.3</v>
      </c>
      <c r="H96" s="4">
        <f t="shared" si="48"/>
        <v>2707.8558771411695</v>
      </c>
      <c r="I96" s="23">
        <v>1.5</v>
      </c>
      <c r="J96" s="4">
        <f t="shared" si="49"/>
        <v>4061.783815711754</v>
      </c>
      <c r="K96" s="4">
        <f t="shared" si="66"/>
        <v>12185.351447135261</v>
      </c>
      <c r="L96" s="4">
        <f t="shared" si="67"/>
        <v>2030.891907855877</v>
      </c>
      <c r="M96" s="4">
        <f t="shared" si="68"/>
        <v>18278.02717070289</v>
      </c>
      <c r="N96" s="4">
        <f t="shared" si="65"/>
        <v>4021.1659775546364</v>
      </c>
      <c r="O96" s="4">
        <f t="shared" si="50"/>
        <v>8225.112226816302</v>
      </c>
      <c r="P96" s="4">
        <f t="shared" si="51"/>
        <v>548.3408151210867</v>
      </c>
      <c r="Q96" s="17">
        <f t="shared" si="52"/>
        <v>31072.646190194915</v>
      </c>
      <c r="R96" s="17">
        <f t="shared" si="53"/>
        <v>9321.793857058474</v>
      </c>
      <c r="S96" s="4">
        <f t="shared" si="54"/>
        <v>40394.44004725339</v>
      </c>
      <c r="T96" s="4">
        <f t="shared" si="55"/>
        <v>2787.2163632604843</v>
      </c>
      <c r="U96" s="4">
        <f t="shared" si="56"/>
        <v>43181.656410513875</v>
      </c>
      <c r="V96" s="4">
        <f t="shared" si="57"/>
        <v>14681.763179574718</v>
      </c>
      <c r="W96" s="4">
        <f t="shared" si="58"/>
        <v>272.0444353862374</v>
      </c>
      <c r="X96" s="4">
        <f t="shared" si="59"/>
        <v>45686.19248232368</v>
      </c>
      <c r="Y96" s="4"/>
      <c r="Z96" s="4">
        <f t="shared" si="45"/>
        <v>103821.65650779851</v>
      </c>
      <c r="AA96" s="4">
        <f t="shared" si="60"/>
        <v>31146.496952339556</v>
      </c>
      <c r="AB96" s="4">
        <f t="shared" si="61"/>
        <v>134968.15346013807</v>
      </c>
      <c r="AC96" s="4">
        <v>135000</v>
      </c>
      <c r="AF96">
        <v>169.3</v>
      </c>
      <c r="AG96">
        <v>1.1</v>
      </c>
    </row>
    <row r="97" spans="1:33" ht="47.25">
      <c r="A97" s="21" t="s">
        <v>551</v>
      </c>
      <c r="B97" s="9" t="s">
        <v>552</v>
      </c>
      <c r="C97" s="8">
        <v>292000</v>
      </c>
      <c r="D97" s="8">
        <v>4</v>
      </c>
      <c r="E97" s="8">
        <v>1.57</v>
      </c>
      <c r="F97" s="8">
        <f t="shared" si="46"/>
        <v>458440</v>
      </c>
      <c r="G97" s="18">
        <f t="shared" si="47"/>
        <v>169.3</v>
      </c>
      <c r="H97" s="4">
        <f t="shared" si="48"/>
        <v>2707.8558771411695</v>
      </c>
      <c r="I97" s="23">
        <v>1.24</v>
      </c>
      <c r="J97" s="4">
        <f t="shared" si="49"/>
        <v>3357.74128765505</v>
      </c>
      <c r="K97" s="4">
        <f t="shared" si="66"/>
        <v>10073.22386296515</v>
      </c>
      <c r="L97" s="4">
        <f t="shared" si="67"/>
        <v>1678.870643827525</v>
      </c>
      <c r="M97" s="4">
        <f t="shared" si="68"/>
        <v>15109.835794447725</v>
      </c>
      <c r="N97" s="4">
        <f t="shared" si="65"/>
        <v>3324.1638747784996</v>
      </c>
      <c r="O97" s="4">
        <f t="shared" si="50"/>
        <v>6799.4261075014765</v>
      </c>
      <c r="P97" s="4">
        <f t="shared" si="51"/>
        <v>453.29507383343173</v>
      </c>
      <c r="Q97" s="17">
        <f t="shared" si="52"/>
        <v>25686.720850561134</v>
      </c>
      <c r="R97" s="17">
        <f t="shared" si="53"/>
        <v>7706.01625516834</v>
      </c>
      <c r="S97" s="4">
        <f t="shared" si="54"/>
        <v>33392.73710572947</v>
      </c>
      <c r="T97" s="4">
        <f t="shared" si="55"/>
        <v>2304.098860295334</v>
      </c>
      <c r="U97" s="4">
        <f t="shared" si="56"/>
        <v>35696.83596602481</v>
      </c>
      <c r="V97" s="4">
        <f t="shared" si="57"/>
        <v>12136.924228448435</v>
      </c>
      <c r="W97" s="4">
        <f t="shared" si="58"/>
        <v>224.8900665859563</v>
      </c>
      <c r="X97" s="4">
        <f t="shared" si="59"/>
        <v>37767.25245205425</v>
      </c>
      <c r="Y97" s="4"/>
      <c r="Z97" s="4">
        <f t="shared" si="45"/>
        <v>85825.90271311345</v>
      </c>
      <c r="AA97" s="4">
        <f t="shared" si="60"/>
        <v>25747.770813934036</v>
      </c>
      <c r="AB97" s="4">
        <f t="shared" si="61"/>
        <v>111573.67352704749</v>
      </c>
      <c r="AC97" s="4">
        <v>111600</v>
      </c>
      <c r="AF97">
        <v>169.3</v>
      </c>
      <c r="AG97">
        <v>1.1</v>
      </c>
    </row>
    <row r="98" spans="1:33" ht="31.5">
      <c r="A98" s="21" t="s">
        <v>554</v>
      </c>
      <c r="B98" s="9" t="s">
        <v>553</v>
      </c>
      <c r="C98" s="8">
        <v>292000</v>
      </c>
      <c r="D98" s="8">
        <v>4</v>
      </c>
      <c r="E98" s="8">
        <v>1.57</v>
      </c>
      <c r="F98" s="8">
        <f t="shared" si="46"/>
        <v>458440</v>
      </c>
      <c r="G98" s="18">
        <f t="shared" si="47"/>
        <v>169.3</v>
      </c>
      <c r="H98" s="4">
        <f t="shared" si="48"/>
        <v>2707.8558771411695</v>
      </c>
      <c r="I98" s="23">
        <v>1.87</v>
      </c>
      <c r="J98" s="4">
        <f t="shared" si="49"/>
        <v>5063.690490253987</v>
      </c>
      <c r="K98" s="4">
        <f t="shared" si="66"/>
        <v>15191.071470761963</v>
      </c>
      <c r="L98" s="4">
        <f t="shared" si="67"/>
        <v>2531.8452451269936</v>
      </c>
      <c r="M98" s="4">
        <f t="shared" si="68"/>
        <v>22786.607206142944</v>
      </c>
      <c r="N98" s="4">
        <f t="shared" si="65"/>
        <v>5013.0535853514475</v>
      </c>
      <c r="O98" s="4">
        <f t="shared" si="50"/>
        <v>10253.973242764325</v>
      </c>
      <c r="P98" s="4">
        <f t="shared" si="51"/>
        <v>683.5982161842883</v>
      </c>
      <c r="Q98" s="17">
        <f t="shared" si="52"/>
        <v>38737.23225044301</v>
      </c>
      <c r="R98" s="17">
        <f t="shared" si="53"/>
        <v>11621.169675132905</v>
      </c>
      <c r="S98" s="4">
        <f t="shared" si="54"/>
        <v>50358.40192557592</v>
      </c>
      <c r="T98" s="4">
        <f t="shared" si="55"/>
        <v>3474.7297328647387</v>
      </c>
      <c r="U98" s="4">
        <f t="shared" si="56"/>
        <v>53833.13165844066</v>
      </c>
      <c r="V98" s="4">
        <f t="shared" si="57"/>
        <v>18303.264763869825</v>
      </c>
      <c r="W98" s="4">
        <f t="shared" si="58"/>
        <v>339.14872944817614</v>
      </c>
      <c r="X98" s="4">
        <f t="shared" si="59"/>
        <v>56955.45329463022</v>
      </c>
      <c r="Y98" s="4"/>
      <c r="Z98" s="4">
        <f t="shared" si="45"/>
        <v>129430.99844638888</v>
      </c>
      <c r="AA98" s="4">
        <f t="shared" si="60"/>
        <v>38829.29953391667</v>
      </c>
      <c r="AB98" s="4">
        <f t="shared" si="61"/>
        <v>168260.29798030556</v>
      </c>
      <c r="AC98" s="4">
        <v>168300</v>
      </c>
      <c r="AF98">
        <v>169.3</v>
      </c>
      <c r="AG98">
        <v>1.1</v>
      </c>
    </row>
    <row r="99" spans="1:33" ht="31.5">
      <c r="A99" s="21" t="s">
        <v>555</v>
      </c>
      <c r="B99" s="9" t="s">
        <v>556</v>
      </c>
      <c r="C99" s="8">
        <v>292000</v>
      </c>
      <c r="D99" s="8">
        <v>4</v>
      </c>
      <c r="E99" s="8">
        <v>1.57</v>
      </c>
      <c r="F99" s="8">
        <f t="shared" si="46"/>
        <v>458440</v>
      </c>
      <c r="G99" s="18">
        <f t="shared" si="47"/>
        <v>169.3</v>
      </c>
      <c r="H99" s="4">
        <f t="shared" si="48"/>
        <v>2707.8558771411695</v>
      </c>
      <c r="I99" s="23">
        <v>0.27</v>
      </c>
      <c r="J99" s="4">
        <f t="shared" si="49"/>
        <v>731.1210868281158</v>
      </c>
      <c r="K99" s="4">
        <f t="shared" si="66"/>
        <v>2193.3632604843474</v>
      </c>
      <c r="L99" s="4">
        <f t="shared" si="67"/>
        <v>365.5605434140579</v>
      </c>
      <c r="M99" s="4">
        <f t="shared" si="68"/>
        <v>3290.0448907265213</v>
      </c>
      <c r="N99" s="4">
        <f>M99*22/100</f>
        <v>723.8098759598347</v>
      </c>
      <c r="O99" s="4">
        <f t="shared" si="50"/>
        <v>1480.5202008269346</v>
      </c>
      <c r="P99" s="4">
        <f t="shared" si="51"/>
        <v>98.70134672179563</v>
      </c>
      <c r="Q99" s="17">
        <f t="shared" si="52"/>
        <v>5593.076314235086</v>
      </c>
      <c r="R99" s="17">
        <f t="shared" si="53"/>
        <v>1677.9228942705258</v>
      </c>
      <c r="S99" s="4">
        <f t="shared" si="54"/>
        <v>7270.999208505612</v>
      </c>
      <c r="T99" s="4">
        <f t="shared" si="55"/>
        <v>501.69894538688726</v>
      </c>
      <c r="U99" s="4">
        <f t="shared" si="56"/>
        <v>7772.698153892499</v>
      </c>
      <c r="V99" s="4">
        <f t="shared" si="57"/>
        <v>2642.71737232345</v>
      </c>
      <c r="W99" s="4">
        <f t="shared" si="58"/>
        <v>48.967998369522746</v>
      </c>
      <c r="X99" s="4">
        <f t="shared" si="59"/>
        <v>8223.514646818265</v>
      </c>
      <c r="Y99" s="4"/>
      <c r="Z99" s="4">
        <f t="shared" si="45"/>
        <v>18687.898171403736</v>
      </c>
      <c r="AA99" s="4">
        <f t="shared" si="60"/>
        <v>5606.369451421121</v>
      </c>
      <c r="AB99" s="4">
        <f t="shared" si="61"/>
        <v>24294.267622824857</v>
      </c>
      <c r="AC99" s="4">
        <v>24300</v>
      </c>
      <c r="AF99">
        <v>169.3</v>
      </c>
      <c r="AG99">
        <v>1.1</v>
      </c>
    </row>
    <row r="100" spans="1:33" ht="15.75">
      <c r="A100" s="21" t="s">
        <v>557</v>
      </c>
      <c r="B100" s="9" t="s">
        <v>558</v>
      </c>
      <c r="C100" s="8">
        <v>292000</v>
      </c>
      <c r="D100" s="8">
        <v>4</v>
      </c>
      <c r="E100" s="8">
        <v>1.57</v>
      </c>
      <c r="F100" s="8">
        <f t="shared" si="46"/>
        <v>458440</v>
      </c>
      <c r="G100" s="18">
        <f t="shared" si="47"/>
        <v>169.3</v>
      </c>
      <c r="H100" s="4">
        <f t="shared" si="48"/>
        <v>2707.8558771411695</v>
      </c>
      <c r="I100" s="23">
        <v>1.4</v>
      </c>
      <c r="J100" s="4">
        <f t="shared" si="49"/>
        <v>3790.998227997637</v>
      </c>
      <c r="K100" s="4">
        <f t="shared" si="66"/>
        <v>11372.99468399291</v>
      </c>
      <c r="L100" s="4">
        <f t="shared" si="67"/>
        <v>1895.4991139988185</v>
      </c>
      <c r="M100" s="4">
        <f t="shared" si="68"/>
        <v>17059.492025989366</v>
      </c>
      <c r="N100" s="4">
        <f>M100*22/100</f>
        <v>3753.088245717661</v>
      </c>
      <c r="O100" s="4">
        <f t="shared" si="50"/>
        <v>7676.771411695215</v>
      </c>
      <c r="P100" s="4">
        <f t="shared" si="51"/>
        <v>511.78476077968094</v>
      </c>
      <c r="Q100" s="17">
        <f t="shared" si="52"/>
        <v>29001.13644418192</v>
      </c>
      <c r="R100" s="17">
        <f t="shared" si="53"/>
        <v>8700.340933254576</v>
      </c>
      <c r="S100" s="4">
        <f t="shared" si="54"/>
        <v>37701.477377436495</v>
      </c>
      <c r="T100" s="4">
        <f t="shared" si="55"/>
        <v>2601.4019390431185</v>
      </c>
      <c r="U100" s="4">
        <f t="shared" si="56"/>
        <v>40302.879316479615</v>
      </c>
      <c r="V100" s="4">
        <f t="shared" si="57"/>
        <v>13702.97896760307</v>
      </c>
      <c r="W100" s="4">
        <f t="shared" si="58"/>
        <v>253.90813969382157</v>
      </c>
      <c r="X100" s="4">
        <f t="shared" si="59"/>
        <v>42640.446316835434</v>
      </c>
      <c r="Y100" s="4"/>
      <c r="Z100" s="4">
        <f t="shared" si="45"/>
        <v>96900.21274061194</v>
      </c>
      <c r="AA100" s="4">
        <f t="shared" si="60"/>
        <v>29070.06382218358</v>
      </c>
      <c r="AB100" s="4">
        <f t="shared" si="61"/>
        <v>125970.27656279552</v>
      </c>
      <c r="AC100" s="4">
        <v>126000</v>
      </c>
      <c r="AF100">
        <v>169.3</v>
      </c>
      <c r="AG100">
        <v>1.1</v>
      </c>
    </row>
    <row r="101" spans="1:33" ht="31.5">
      <c r="A101" s="21" t="s">
        <v>559</v>
      </c>
      <c r="B101" s="9" t="s">
        <v>560</v>
      </c>
      <c r="C101" s="8">
        <v>292000</v>
      </c>
      <c r="D101" s="8">
        <v>4</v>
      </c>
      <c r="E101" s="8">
        <v>1.57</v>
      </c>
      <c r="F101" s="8">
        <f t="shared" si="46"/>
        <v>458440</v>
      </c>
      <c r="G101" s="18">
        <f t="shared" si="47"/>
        <v>169.3</v>
      </c>
      <c r="H101" s="4">
        <f t="shared" si="48"/>
        <v>2707.8558771411695</v>
      </c>
      <c r="I101" s="23">
        <v>0.64</v>
      </c>
      <c r="J101" s="4">
        <f t="shared" si="49"/>
        <v>1733.0277613703486</v>
      </c>
      <c r="K101" s="4">
        <f t="shared" si="66"/>
        <v>5199.083284111046</v>
      </c>
      <c r="L101" s="4">
        <f t="shared" si="67"/>
        <v>866.5138806851742</v>
      </c>
      <c r="M101" s="4">
        <f t="shared" si="68"/>
        <v>7798.624926166568</v>
      </c>
      <c r="N101" s="4">
        <f t="shared" si="65"/>
        <v>1715.697483756645</v>
      </c>
      <c r="O101" s="4">
        <f t="shared" si="50"/>
        <v>3509.381216774955</v>
      </c>
      <c r="P101" s="4">
        <f t="shared" si="51"/>
        <v>233.95874778499703</v>
      </c>
      <c r="Q101" s="17">
        <f t="shared" si="52"/>
        <v>13257.662374483165</v>
      </c>
      <c r="R101" s="17">
        <f t="shared" si="53"/>
        <v>3977.2987123449498</v>
      </c>
      <c r="S101" s="4">
        <f t="shared" si="54"/>
        <v>17234.961086828116</v>
      </c>
      <c r="T101" s="4">
        <f t="shared" si="55"/>
        <v>1189.21231499114</v>
      </c>
      <c r="U101" s="4">
        <f t="shared" si="56"/>
        <v>18424.173401819255</v>
      </c>
      <c r="V101" s="4">
        <f t="shared" si="57"/>
        <v>6264.218956618546</v>
      </c>
      <c r="W101" s="4">
        <f t="shared" si="58"/>
        <v>116.0722924314613</v>
      </c>
      <c r="X101" s="4">
        <f t="shared" si="59"/>
        <v>19492.775459124772</v>
      </c>
      <c r="Y101" s="4"/>
      <c r="Z101" s="4">
        <f t="shared" si="45"/>
        <v>44297.24010999403</v>
      </c>
      <c r="AA101" s="4">
        <f t="shared" si="60"/>
        <v>13289.172032998209</v>
      </c>
      <c r="AB101" s="4">
        <f t="shared" si="61"/>
        <v>57586.41214299224</v>
      </c>
      <c r="AC101" s="4">
        <v>57600</v>
      </c>
      <c r="AF101">
        <v>169.3</v>
      </c>
      <c r="AG101">
        <v>1.1</v>
      </c>
    </row>
    <row r="102" spans="1:33" ht="31.5">
      <c r="A102" s="21" t="s">
        <v>527</v>
      </c>
      <c r="B102" s="9" t="s">
        <v>528</v>
      </c>
      <c r="C102" s="8">
        <v>292000</v>
      </c>
      <c r="D102" s="8">
        <v>4</v>
      </c>
      <c r="E102" s="8">
        <v>1.57</v>
      </c>
      <c r="F102" s="8">
        <f t="shared" si="46"/>
        <v>458440</v>
      </c>
      <c r="G102" s="18">
        <f t="shared" si="47"/>
        <v>169.3</v>
      </c>
      <c r="H102" s="4">
        <f t="shared" si="48"/>
        <v>2707.8558771411695</v>
      </c>
      <c r="I102" s="23">
        <v>2.42</v>
      </c>
      <c r="J102" s="4">
        <f t="shared" si="49"/>
        <v>6553.01122268163</v>
      </c>
      <c r="K102" s="4">
        <f t="shared" si="66"/>
        <v>19659.03366804489</v>
      </c>
      <c r="L102" s="4">
        <f t="shared" si="67"/>
        <v>3276.505611340815</v>
      </c>
      <c r="M102" s="4">
        <f t="shared" si="68"/>
        <v>29488.550502067334</v>
      </c>
      <c r="N102" s="4">
        <f>M102*22/100</f>
        <v>6487.481110454813</v>
      </c>
      <c r="O102" s="4">
        <f t="shared" si="50"/>
        <v>13269.8477259303</v>
      </c>
      <c r="P102" s="4">
        <f t="shared" si="51"/>
        <v>884.65651506202</v>
      </c>
      <c r="Q102" s="17">
        <f t="shared" si="52"/>
        <v>50130.53585351447</v>
      </c>
      <c r="R102" s="17">
        <f t="shared" si="53"/>
        <v>15039.160756054342</v>
      </c>
      <c r="S102" s="4">
        <f t="shared" si="54"/>
        <v>65169.69660956881</v>
      </c>
      <c r="T102" s="4">
        <f t="shared" si="55"/>
        <v>4496.709066060248</v>
      </c>
      <c r="U102" s="4">
        <f t="shared" si="56"/>
        <v>69666.40567562907</v>
      </c>
      <c r="V102" s="4">
        <f t="shared" si="57"/>
        <v>23686.577929713883</v>
      </c>
      <c r="W102" s="4">
        <f t="shared" si="58"/>
        <v>438.89835575646316</v>
      </c>
      <c r="X102" s="4">
        <f t="shared" si="59"/>
        <v>73707.05720481554</v>
      </c>
      <c r="Y102" s="4"/>
      <c r="Z102" s="4">
        <f t="shared" si="45"/>
        <v>167498.93916591496</v>
      </c>
      <c r="AA102" s="4">
        <f t="shared" si="60"/>
        <v>50249.681749774485</v>
      </c>
      <c r="AB102" s="4">
        <f t="shared" si="61"/>
        <v>217748.62091568945</v>
      </c>
      <c r="AC102" s="4">
        <v>217700</v>
      </c>
      <c r="AF102">
        <v>169.3</v>
      </c>
      <c r="AG102">
        <v>1.1</v>
      </c>
    </row>
    <row r="103" spans="1:33" ht="31.5">
      <c r="A103" s="21" t="s">
        <v>561</v>
      </c>
      <c r="B103" s="9" t="s">
        <v>562</v>
      </c>
      <c r="C103" s="8">
        <v>292000</v>
      </c>
      <c r="D103" s="8">
        <v>4</v>
      </c>
      <c r="E103" s="8">
        <v>1.57</v>
      </c>
      <c r="F103" s="8">
        <f t="shared" si="46"/>
        <v>458440</v>
      </c>
      <c r="G103" s="18">
        <f t="shared" si="47"/>
        <v>169.3</v>
      </c>
      <c r="H103" s="4">
        <f t="shared" si="48"/>
        <v>2707.8558771411695</v>
      </c>
      <c r="I103" s="23">
        <v>1.42</v>
      </c>
      <c r="J103" s="4">
        <f t="shared" si="49"/>
        <v>3845.1553455404605</v>
      </c>
      <c r="K103" s="4">
        <f t="shared" si="66"/>
        <v>11535.466036621381</v>
      </c>
      <c r="L103" s="4">
        <f t="shared" si="67"/>
        <v>1922.5776727702303</v>
      </c>
      <c r="M103" s="4">
        <f t="shared" si="68"/>
        <v>17303.199054932073</v>
      </c>
      <c r="N103" s="4">
        <f>M103*22/100</f>
        <v>3806.703792085056</v>
      </c>
      <c r="O103" s="4">
        <f t="shared" si="50"/>
        <v>7786.439574719432</v>
      </c>
      <c r="P103" s="4">
        <f t="shared" si="51"/>
        <v>519.0959716479622</v>
      </c>
      <c r="Q103" s="17">
        <f t="shared" si="52"/>
        <v>29415.438393384524</v>
      </c>
      <c r="R103" s="17">
        <f t="shared" si="53"/>
        <v>8824.631518015358</v>
      </c>
      <c r="S103" s="4">
        <f t="shared" si="54"/>
        <v>38240.069911399885</v>
      </c>
      <c r="T103" s="4">
        <f t="shared" si="55"/>
        <v>2638.564823886592</v>
      </c>
      <c r="U103" s="4">
        <f t="shared" si="56"/>
        <v>40878.634735286476</v>
      </c>
      <c r="V103" s="4">
        <f t="shared" si="57"/>
        <v>13898.7358099974</v>
      </c>
      <c r="W103" s="4">
        <f t="shared" si="58"/>
        <v>257.5353988323048</v>
      </c>
      <c r="X103" s="4">
        <f t="shared" si="59"/>
        <v>43249.59554993309</v>
      </c>
      <c r="Y103" s="4"/>
      <c r="Z103" s="4">
        <f t="shared" si="45"/>
        <v>98284.50149404927</v>
      </c>
      <c r="AA103" s="4">
        <f t="shared" si="60"/>
        <v>29485.35044821478</v>
      </c>
      <c r="AB103" s="4">
        <f t="shared" si="61"/>
        <v>127769.85194226405</v>
      </c>
      <c r="AC103" s="4">
        <v>127800</v>
      </c>
      <c r="AF103">
        <v>169.3</v>
      </c>
      <c r="AG103">
        <v>1.1</v>
      </c>
    </row>
    <row r="104" spans="1:33" ht="31.5">
      <c r="A104" s="21" t="s">
        <v>563</v>
      </c>
      <c r="B104" s="9" t="s">
        <v>564</v>
      </c>
      <c r="C104" s="8">
        <v>292000</v>
      </c>
      <c r="D104" s="8">
        <v>4</v>
      </c>
      <c r="E104" s="8">
        <v>1.57</v>
      </c>
      <c r="F104" s="8">
        <f t="shared" si="46"/>
        <v>458440</v>
      </c>
      <c r="G104" s="18">
        <f t="shared" si="47"/>
        <v>169.3</v>
      </c>
      <c r="H104" s="4">
        <f t="shared" si="48"/>
        <v>2707.8558771411695</v>
      </c>
      <c r="I104" s="23">
        <v>1.5</v>
      </c>
      <c r="J104" s="4">
        <f t="shared" si="49"/>
        <v>4061.783815711754</v>
      </c>
      <c r="K104" s="4">
        <f t="shared" si="66"/>
        <v>12185.351447135261</v>
      </c>
      <c r="L104" s="4">
        <f t="shared" si="67"/>
        <v>2030.891907855877</v>
      </c>
      <c r="M104" s="4">
        <f t="shared" si="68"/>
        <v>18278.02717070289</v>
      </c>
      <c r="N104" s="4">
        <f>M104*22/100</f>
        <v>4021.1659775546364</v>
      </c>
      <c r="O104" s="4">
        <f t="shared" si="50"/>
        <v>8225.112226816302</v>
      </c>
      <c r="P104" s="4">
        <f t="shared" si="51"/>
        <v>548.3408151210867</v>
      </c>
      <c r="Q104" s="17">
        <f t="shared" si="52"/>
        <v>31072.646190194915</v>
      </c>
      <c r="R104" s="17">
        <f t="shared" si="53"/>
        <v>9321.793857058474</v>
      </c>
      <c r="S104" s="4">
        <f t="shared" si="54"/>
        <v>40394.44004725339</v>
      </c>
      <c r="T104" s="4">
        <f t="shared" si="55"/>
        <v>2787.2163632604843</v>
      </c>
      <c r="U104" s="4">
        <f t="shared" si="56"/>
        <v>43181.656410513875</v>
      </c>
      <c r="V104" s="4">
        <f t="shared" si="57"/>
        <v>14681.763179574718</v>
      </c>
      <c r="W104" s="4">
        <f t="shared" si="58"/>
        <v>272.0444353862374</v>
      </c>
      <c r="X104" s="4">
        <f t="shared" si="59"/>
        <v>45686.19248232368</v>
      </c>
      <c r="Y104" s="4"/>
      <c r="Z104" s="4">
        <f t="shared" si="45"/>
        <v>103821.65650779851</v>
      </c>
      <c r="AA104" s="4">
        <f t="shared" si="60"/>
        <v>31146.496952339556</v>
      </c>
      <c r="AB104" s="4">
        <f t="shared" si="61"/>
        <v>134968.15346013807</v>
      </c>
      <c r="AC104" s="4">
        <v>135000</v>
      </c>
      <c r="AF104">
        <v>169.3</v>
      </c>
      <c r="AG104">
        <v>1.1</v>
      </c>
    </row>
    <row r="105" spans="1:33" ht="15.75">
      <c r="A105" s="21" t="s">
        <v>565</v>
      </c>
      <c r="B105" s="9" t="s">
        <v>566</v>
      </c>
      <c r="C105" s="8">
        <v>292000</v>
      </c>
      <c r="D105" s="8">
        <v>4</v>
      </c>
      <c r="E105" s="8">
        <v>1.57</v>
      </c>
      <c r="F105" s="8">
        <f t="shared" si="46"/>
        <v>458440</v>
      </c>
      <c r="G105" s="18">
        <f t="shared" si="47"/>
        <v>169.3</v>
      </c>
      <c r="H105" s="4">
        <f t="shared" si="48"/>
        <v>2707.8558771411695</v>
      </c>
      <c r="I105" s="23">
        <v>1.47</v>
      </c>
      <c r="J105" s="4">
        <f t="shared" si="49"/>
        <v>3980.548139397519</v>
      </c>
      <c r="K105" s="4">
        <f t="shared" si="66"/>
        <v>11941.644418192556</v>
      </c>
      <c r="L105" s="4">
        <f t="shared" si="67"/>
        <v>1990.2740696987596</v>
      </c>
      <c r="M105" s="4">
        <f t="shared" si="68"/>
        <v>17912.466627288835</v>
      </c>
      <c r="N105" s="4">
        <f t="shared" si="65"/>
        <v>3940.7426580035435</v>
      </c>
      <c r="O105" s="4">
        <f t="shared" si="50"/>
        <v>8060.609982279976</v>
      </c>
      <c r="P105" s="4">
        <f t="shared" si="51"/>
        <v>537.3739988186651</v>
      </c>
      <c r="Q105" s="17">
        <f t="shared" si="52"/>
        <v>30451.19326639102</v>
      </c>
      <c r="R105" s="17">
        <f t="shared" si="53"/>
        <v>9135.357979917306</v>
      </c>
      <c r="S105" s="4">
        <f t="shared" si="54"/>
        <v>39586.55124630833</v>
      </c>
      <c r="T105" s="4">
        <f t="shared" si="55"/>
        <v>2731.472035995275</v>
      </c>
      <c r="U105" s="4">
        <f t="shared" si="56"/>
        <v>42318.023282303606</v>
      </c>
      <c r="V105" s="4">
        <f t="shared" si="57"/>
        <v>14388.127915983227</v>
      </c>
      <c r="W105" s="4">
        <f t="shared" si="58"/>
        <v>266.6035466785127</v>
      </c>
      <c r="X105" s="4">
        <f t="shared" si="59"/>
        <v>44772.46863267721</v>
      </c>
      <c r="Y105" s="4"/>
      <c r="Z105" s="4">
        <f t="shared" si="45"/>
        <v>101745.22337764256</v>
      </c>
      <c r="AA105" s="4">
        <f t="shared" si="60"/>
        <v>30523.56701329277</v>
      </c>
      <c r="AB105" s="4">
        <f t="shared" si="61"/>
        <v>132268.79039093532</v>
      </c>
      <c r="AC105" s="4">
        <v>132300</v>
      </c>
      <c r="AF105">
        <v>169.3</v>
      </c>
      <c r="AG105">
        <v>1.1</v>
      </c>
    </row>
    <row r="106" spans="1:33" ht="15.75">
      <c r="A106" s="21" t="s">
        <v>567</v>
      </c>
      <c r="B106" s="9" t="s">
        <v>568</v>
      </c>
      <c r="C106" s="8">
        <v>292000</v>
      </c>
      <c r="D106" s="8">
        <v>4</v>
      </c>
      <c r="E106" s="8">
        <v>1.57</v>
      </c>
      <c r="F106" s="8">
        <f t="shared" si="46"/>
        <v>458440</v>
      </c>
      <c r="G106" s="18">
        <f t="shared" si="47"/>
        <v>169.3</v>
      </c>
      <c r="H106" s="4">
        <f t="shared" si="48"/>
        <v>2707.8558771411695</v>
      </c>
      <c r="I106" s="23">
        <v>0.57</v>
      </c>
      <c r="J106" s="4">
        <f t="shared" si="49"/>
        <v>1543.4778499704664</v>
      </c>
      <c r="K106" s="4">
        <f t="shared" si="66"/>
        <v>4630.433549911399</v>
      </c>
      <c r="L106" s="4">
        <f t="shared" si="67"/>
        <v>771.7389249852332</v>
      </c>
      <c r="M106" s="4">
        <f t="shared" si="68"/>
        <v>6945.650324867098</v>
      </c>
      <c r="N106" s="4">
        <f t="shared" si="65"/>
        <v>1528.0430714707616</v>
      </c>
      <c r="O106" s="4">
        <f t="shared" si="50"/>
        <v>3125.542646190194</v>
      </c>
      <c r="P106" s="4">
        <f t="shared" si="51"/>
        <v>208.3695097460129</v>
      </c>
      <c r="Q106" s="17">
        <f t="shared" si="52"/>
        <v>11807.605552274066</v>
      </c>
      <c r="R106" s="17">
        <f t="shared" si="53"/>
        <v>3542.2816656822197</v>
      </c>
      <c r="S106" s="4">
        <f t="shared" si="54"/>
        <v>15349.887217956286</v>
      </c>
      <c r="T106" s="4">
        <f t="shared" si="55"/>
        <v>1059.1422180389839</v>
      </c>
      <c r="U106" s="4">
        <f t="shared" si="56"/>
        <v>16409.02943599527</v>
      </c>
      <c r="V106" s="4">
        <f t="shared" si="57"/>
        <v>5579.070008238392</v>
      </c>
      <c r="W106" s="4">
        <f t="shared" si="58"/>
        <v>103.37688544677022</v>
      </c>
      <c r="X106" s="4">
        <f t="shared" si="59"/>
        <v>17360.753143282996</v>
      </c>
      <c r="Y106" s="4"/>
      <c r="Z106" s="4">
        <f t="shared" si="45"/>
        <v>39452.22947296343</v>
      </c>
      <c r="AA106" s="4">
        <f t="shared" si="60"/>
        <v>11835.66884188903</v>
      </c>
      <c r="AB106" s="4">
        <f t="shared" si="61"/>
        <v>51287.89831485246</v>
      </c>
      <c r="AC106" s="4">
        <v>51300</v>
      </c>
      <c r="AF106">
        <v>169.3</v>
      </c>
      <c r="AG106">
        <v>1.1</v>
      </c>
    </row>
    <row r="107" spans="1:33" ht="15.75">
      <c r="A107" s="21" t="s">
        <v>569</v>
      </c>
      <c r="B107" s="9" t="s">
        <v>570</v>
      </c>
      <c r="C107" s="8">
        <v>292000</v>
      </c>
      <c r="D107" s="8">
        <v>4</v>
      </c>
      <c r="E107" s="8">
        <v>1.57</v>
      </c>
      <c r="F107" s="8">
        <f t="shared" si="46"/>
        <v>458440</v>
      </c>
      <c r="G107" s="18">
        <f t="shared" si="47"/>
        <v>169.3</v>
      </c>
      <c r="H107" s="4">
        <f t="shared" si="48"/>
        <v>2707.8558771411695</v>
      </c>
      <c r="I107" s="23">
        <v>1.03</v>
      </c>
      <c r="J107" s="4">
        <f t="shared" si="49"/>
        <v>2789.0915534554047</v>
      </c>
      <c r="K107" s="4">
        <f t="shared" si="66"/>
        <v>8367.274660366214</v>
      </c>
      <c r="L107" s="4">
        <f t="shared" si="67"/>
        <v>1394.5457767277026</v>
      </c>
      <c r="M107" s="4">
        <f t="shared" si="68"/>
        <v>12550.91199054932</v>
      </c>
      <c r="N107" s="4">
        <f t="shared" si="65"/>
        <v>2761.2006379208506</v>
      </c>
      <c r="O107" s="4">
        <f t="shared" si="50"/>
        <v>5647.910395747193</v>
      </c>
      <c r="P107" s="4">
        <f t="shared" si="51"/>
        <v>376.5273597164796</v>
      </c>
      <c r="Q107" s="17">
        <f t="shared" si="52"/>
        <v>21336.55038393384</v>
      </c>
      <c r="R107" s="17">
        <f t="shared" si="53"/>
        <v>6400.965115180153</v>
      </c>
      <c r="S107" s="4">
        <f t="shared" si="54"/>
        <v>27737.515499113993</v>
      </c>
      <c r="T107" s="4">
        <f t="shared" si="55"/>
        <v>1913.8885694388655</v>
      </c>
      <c r="U107" s="4">
        <f t="shared" si="56"/>
        <v>29651.40406855286</v>
      </c>
      <c r="V107" s="4">
        <f t="shared" si="57"/>
        <v>10081.477383307973</v>
      </c>
      <c r="W107" s="4">
        <f t="shared" si="58"/>
        <v>186.803845631883</v>
      </c>
      <c r="X107" s="4">
        <f t="shared" si="59"/>
        <v>31371.185504528927</v>
      </c>
      <c r="Y107" s="4"/>
      <c r="Z107" s="4">
        <f t="shared" si="45"/>
        <v>71290.87080202164</v>
      </c>
      <c r="AA107" s="4">
        <f t="shared" si="60"/>
        <v>21387.261240606495</v>
      </c>
      <c r="AB107" s="4">
        <f t="shared" si="61"/>
        <v>92678.13204262813</v>
      </c>
      <c r="AC107" s="4">
        <v>92700</v>
      </c>
      <c r="AF107">
        <v>169.3</v>
      </c>
      <c r="AG107">
        <v>1.1</v>
      </c>
    </row>
    <row r="108" spans="1:33" ht="31.5">
      <c r="A108" s="21" t="s">
        <v>571</v>
      </c>
      <c r="B108" s="9" t="s">
        <v>572</v>
      </c>
      <c r="C108" s="8">
        <v>292000</v>
      </c>
      <c r="D108" s="8">
        <v>3</v>
      </c>
      <c r="E108" s="8">
        <v>1.35</v>
      </c>
      <c r="F108" s="8">
        <f t="shared" si="46"/>
        <v>394200</v>
      </c>
      <c r="G108" s="18">
        <f t="shared" si="47"/>
        <v>169.3</v>
      </c>
      <c r="H108" s="4">
        <f t="shared" si="48"/>
        <v>2328.411104548139</v>
      </c>
      <c r="I108" s="23">
        <v>0.31</v>
      </c>
      <c r="J108" s="4">
        <f t="shared" si="49"/>
        <v>721.807442409923</v>
      </c>
      <c r="K108" s="4">
        <f t="shared" si="66"/>
        <v>2165.422327229769</v>
      </c>
      <c r="L108" s="4">
        <f t="shared" si="67"/>
        <v>360.9037212049615</v>
      </c>
      <c r="M108" s="4">
        <f t="shared" si="68"/>
        <v>3248.133490844654</v>
      </c>
      <c r="N108" s="4">
        <f>M108*18/100</f>
        <v>584.6640283520377</v>
      </c>
      <c r="O108" s="4">
        <f t="shared" si="50"/>
        <v>1461.660070880094</v>
      </c>
      <c r="P108" s="4">
        <f t="shared" si="51"/>
        <v>97.44400472533962</v>
      </c>
      <c r="Q108" s="17">
        <f t="shared" si="52"/>
        <v>5391.901594802125</v>
      </c>
      <c r="R108" s="17">
        <f t="shared" si="53"/>
        <v>1617.5704784406375</v>
      </c>
      <c r="S108" s="4">
        <f t="shared" si="54"/>
        <v>7009.472073242763</v>
      </c>
      <c r="T108" s="4">
        <f t="shared" si="55"/>
        <v>483.6535730537507</v>
      </c>
      <c r="U108" s="4">
        <f t="shared" si="56"/>
        <v>7493.125646296514</v>
      </c>
      <c r="V108" s="4">
        <f t="shared" si="57"/>
        <v>2547.6627197408147</v>
      </c>
      <c r="W108" s="4">
        <f t="shared" si="58"/>
        <v>47.20669157166803</v>
      </c>
      <c r="X108" s="4">
        <f t="shared" si="59"/>
        <v>7927.7269337817115</v>
      </c>
      <c r="Y108" s="4"/>
      <c r="Z108" s="4">
        <f t="shared" si="45"/>
        <v>18015.721991390707</v>
      </c>
      <c r="AA108" s="4">
        <f t="shared" si="60"/>
        <v>5404.716597417212</v>
      </c>
      <c r="AB108" s="4">
        <f t="shared" si="61"/>
        <v>23420.43858880792</v>
      </c>
      <c r="AC108" s="4">
        <v>23400</v>
      </c>
      <c r="AF108">
        <v>169.3</v>
      </c>
      <c r="AG108">
        <v>1.1</v>
      </c>
    </row>
    <row r="109" spans="1:33" ht="15.75">
      <c r="A109" s="21" t="s">
        <v>573</v>
      </c>
      <c r="B109" s="9" t="s">
        <v>577</v>
      </c>
      <c r="C109" s="8">
        <v>292000</v>
      </c>
      <c r="D109" s="8">
        <v>3</v>
      </c>
      <c r="E109" s="8">
        <v>1.35</v>
      </c>
      <c r="F109" s="8">
        <f t="shared" si="46"/>
        <v>394200</v>
      </c>
      <c r="G109" s="18">
        <f t="shared" si="47"/>
        <v>169.3</v>
      </c>
      <c r="H109" s="4">
        <f t="shared" si="48"/>
        <v>2328.411104548139</v>
      </c>
      <c r="I109" s="23">
        <v>0.4</v>
      </c>
      <c r="J109" s="4">
        <f t="shared" si="49"/>
        <v>931.3644418192557</v>
      </c>
      <c r="K109" s="4">
        <f t="shared" si="66"/>
        <v>2794.093325457767</v>
      </c>
      <c r="L109" s="4">
        <f t="shared" si="67"/>
        <v>465.68222090962786</v>
      </c>
      <c r="M109" s="4">
        <f t="shared" si="68"/>
        <v>4191.139988186651</v>
      </c>
      <c r="N109" s="4">
        <f>M109*18/100</f>
        <v>754.4051978735972</v>
      </c>
      <c r="O109" s="4">
        <f t="shared" si="50"/>
        <v>1886.012994683993</v>
      </c>
      <c r="P109" s="4">
        <f t="shared" si="51"/>
        <v>125.73419964559953</v>
      </c>
      <c r="Q109" s="17">
        <f t="shared" si="52"/>
        <v>6957.292380389841</v>
      </c>
      <c r="R109" s="17">
        <f t="shared" si="53"/>
        <v>2087.187714116952</v>
      </c>
      <c r="S109" s="4">
        <f t="shared" si="54"/>
        <v>9044.480094506793</v>
      </c>
      <c r="T109" s="4">
        <f t="shared" si="55"/>
        <v>624.0691265209687</v>
      </c>
      <c r="U109" s="4">
        <f t="shared" si="56"/>
        <v>9668.54922102776</v>
      </c>
      <c r="V109" s="4">
        <f t="shared" si="57"/>
        <v>3287.3067351494387</v>
      </c>
      <c r="W109" s="4">
        <f t="shared" si="58"/>
        <v>60.91186009247489</v>
      </c>
      <c r="X109" s="4">
        <f t="shared" si="59"/>
        <v>10229.32507584737</v>
      </c>
      <c r="Y109" s="4"/>
      <c r="Z109" s="4">
        <f t="shared" si="45"/>
        <v>23246.092892117045</v>
      </c>
      <c r="AA109" s="4">
        <f t="shared" si="60"/>
        <v>6973.827867635114</v>
      </c>
      <c r="AB109" s="4">
        <f t="shared" si="61"/>
        <v>30219.92075975216</v>
      </c>
      <c r="AC109" s="4">
        <v>30200</v>
      </c>
      <c r="AF109">
        <v>169.3</v>
      </c>
      <c r="AG109">
        <v>1.1</v>
      </c>
    </row>
    <row r="110" spans="1:33" ht="31.5">
      <c r="A110" s="21" t="s">
        <v>574</v>
      </c>
      <c r="B110" s="9" t="s">
        <v>578</v>
      </c>
      <c r="C110" s="8">
        <v>292000</v>
      </c>
      <c r="D110" s="8">
        <v>3</v>
      </c>
      <c r="E110" s="8">
        <v>1.35</v>
      </c>
      <c r="F110" s="8">
        <f t="shared" si="46"/>
        <v>394200</v>
      </c>
      <c r="G110" s="18">
        <f t="shared" si="47"/>
        <v>169.3</v>
      </c>
      <c r="H110" s="4">
        <f t="shared" si="48"/>
        <v>2328.411104548139</v>
      </c>
      <c r="I110" s="23">
        <v>0.49</v>
      </c>
      <c r="J110" s="4">
        <f t="shared" si="49"/>
        <v>1140.921441228588</v>
      </c>
      <c r="K110" s="4">
        <f t="shared" si="66"/>
        <v>3422.764323685764</v>
      </c>
      <c r="L110" s="4">
        <f t="shared" si="67"/>
        <v>570.460720614294</v>
      </c>
      <c r="M110" s="4">
        <f t="shared" si="68"/>
        <v>5134.146485528646</v>
      </c>
      <c r="N110" s="4">
        <f>M110*18/100</f>
        <v>924.1463673951563</v>
      </c>
      <c r="O110" s="4">
        <f t="shared" si="50"/>
        <v>2310.3659184878907</v>
      </c>
      <c r="P110" s="4">
        <f t="shared" si="51"/>
        <v>154.02439456585935</v>
      </c>
      <c r="Q110" s="17">
        <f t="shared" si="52"/>
        <v>8522.683165977553</v>
      </c>
      <c r="R110" s="17">
        <f t="shared" si="53"/>
        <v>2556.8049497932657</v>
      </c>
      <c r="S110" s="4">
        <f t="shared" si="54"/>
        <v>11079.488115770819</v>
      </c>
      <c r="T110" s="4">
        <f t="shared" si="55"/>
        <v>764.4846799881866</v>
      </c>
      <c r="U110" s="4">
        <f t="shared" si="56"/>
        <v>11843.972795759006</v>
      </c>
      <c r="V110" s="4">
        <f t="shared" si="57"/>
        <v>4026.950750558062</v>
      </c>
      <c r="W110" s="4">
        <f t="shared" si="58"/>
        <v>74.61702861328173</v>
      </c>
      <c r="X110" s="4">
        <f t="shared" si="59"/>
        <v>12530.923217913029</v>
      </c>
      <c r="Y110" s="4"/>
      <c r="Z110" s="4">
        <f t="shared" si="45"/>
        <v>28476.46379284338</v>
      </c>
      <c r="AA110" s="4">
        <f t="shared" si="60"/>
        <v>8542.939137853014</v>
      </c>
      <c r="AB110" s="4">
        <f t="shared" si="61"/>
        <v>37019.40293069639</v>
      </c>
      <c r="AC110" s="4">
        <v>37000</v>
      </c>
      <c r="AF110">
        <v>169.3</v>
      </c>
      <c r="AG110">
        <v>1.1</v>
      </c>
    </row>
    <row r="111" spans="1:33" ht="15.75">
      <c r="A111" s="21" t="s">
        <v>575</v>
      </c>
      <c r="B111" s="9" t="s">
        <v>579</v>
      </c>
      <c r="C111" s="8">
        <v>292000</v>
      </c>
      <c r="D111" s="8">
        <v>3</v>
      </c>
      <c r="E111" s="8">
        <v>1.35</v>
      </c>
      <c r="F111" s="8">
        <f t="shared" si="46"/>
        <v>394200</v>
      </c>
      <c r="G111" s="18">
        <f t="shared" si="47"/>
        <v>169.3</v>
      </c>
      <c r="H111" s="4">
        <f t="shared" si="48"/>
        <v>2328.411104548139</v>
      </c>
      <c r="I111" s="23">
        <v>0.4</v>
      </c>
      <c r="J111" s="4">
        <f t="shared" si="49"/>
        <v>931.3644418192557</v>
      </c>
      <c r="K111" s="4">
        <f t="shared" si="66"/>
        <v>2794.093325457767</v>
      </c>
      <c r="L111" s="4">
        <f t="shared" si="67"/>
        <v>465.68222090962786</v>
      </c>
      <c r="M111" s="4">
        <f t="shared" si="68"/>
        <v>4191.139988186651</v>
      </c>
      <c r="N111" s="4">
        <f>M111*18/100</f>
        <v>754.4051978735972</v>
      </c>
      <c r="O111" s="4">
        <f t="shared" si="50"/>
        <v>1886.012994683993</v>
      </c>
      <c r="P111" s="4">
        <f t="shared" si="51"/>
        <v>125.73419964559953</v>
      </c>
      <c r="Q111" s="17">
        <f t="shared" si="52"/>
        <v>6957.292380389841</v>
      </c>
      <c r="R111" s="17">
        <f t="shared" si="53"/>
        <v>2087.187714116952</v>
      </c>
      <c r="S111" s="4">
        <f t="shared" si="54"/>
        <v>9044.480094506793</v>
      </c>
      <c r="T111" s="4">
        <f t="shared" si="55"/>
        <v>624.0691265209687</v>
      </c>
      <c r="U111" s="4">
        <f t="shared" si="56"/>
        <v>9668.54922102776</v>
      </c>
      <c r="V111" s="4">
        <f t="shared" si="57"/>
        <v>3287.3067351494387</v>
      </c>
      <c r="W111" s="4">
        <f t="shared" si="58"/>
        <v>60.91186009247489</v>
      </c>
      <c r="X111" s="4">
        <f t="shared" si="59"/>
        <v>10229.32507584737</v>
      </c>
      <c r="Y111" s="4"/>
      <c r="Z111" s="4">
        <f t="shared" si="45"/>
        <v>23246.092892117045</v>
      </c>
      <c r="AA111" s="4">
        <f t="shared" si="60"/>
        <v>6973.827867635114</v>
      </c>
      <c r="AB111" s="4">
        <f t="shared" si="61"/>
        <v>30219.92075975216</v>
      </c>
      <c r="AC111" s="4">
        <v>30200</v>
      </c>
      <c r="AF111">
        <v>169.3</v>
      </c>
      <c r="AG111">
        <v>1.1</v>
      </c>
    </row>
    <row r="112" spans="1:33" ht="15.75">
      <c r="A112" s="21" t="s">
        <v>576</v>
      </c>
      <c r="B112" s="9" t="s">
        <v>580</v>
      </c>
      <c r="C112" s="8">
        <v>292000</v>
      </c>
      <c r="D112" s="8">
        <v>3</v>
      </c>
      <c r="E112" s="8">
        <v>1.35</v>
      </c>
      <c r="F112" s="8">
        <f t="shared" si="46"/>
        <v>394200</v>
      </c>
      <c r="G112" s="18">
        <f t="shared" si="47"/>
        <v>169.3</v>
      </c>
      <c r="H112" s="4">
        <f t="shared" si="48"/>
        <v>2328.411104548139</v>
      </c>
      <c r="I112" s="23">
        <v>0.49</v>
      </c>
      <c r="J112" s="4">
        <f t="shared" si="49"/>
        <v>1140.921441228588</v>
      </c>
      <c r="K112" s="4">
        <f t="shared" si="66"/>
        <v>3422.764323685764</v>
      </c>
      <c r="L112" s="4">
        <f t="shared" si="67"/>
        <v>570.460720614294</v>
      </c>
      <c r="M112" s="4">
        <f t="shared" si="68"/>
        <v>5134.146485528646</v>
      </c>
      <c r="N112" s="4">
        <f>M112*18/100</f>
        <v>924.1463673951563</v>
      </c>
      <c r="O112" s="4">
        <f t="shared" si="50"/>
        <v>2310.3659184878907</v>
      </c>
      <c r="P112" s="4">
        <f t="shared" si="51"/>
        <v>154.02439456585935</v>
      </c>
      <c r="Q112" s="17">
        <f t="shared" si="52"/>
        <v>8522.683165977553</v>
      </c>
      <c r="R112" s="17">
        <f t="shared" si="53"/>
        <v>2556.8049497932657</v>
      </c>
      <c r="S112" s="4">
        <f t="shared" si="54"/>
        <v>11079.488115770819</v>
      </c>
      <c r="T112" s="4">
        <f t="shared" si="55"/>
        <v>764.4846799881866</v>
      </c>
      <c r="U112" s="4">
        <f t="shared" si="56"/>
        <v>11843.972795759006</v>
      </c>
      <c r="V112" s="4">
        <f t="shared" si="57"/>
        <v>4026.950750558062</v>
      </c>
      <c r="W112" s="4">
        <f t="shared" si="58"/>
        <v>74.61702861328173</v>
      </c>
      <c r="X112" s="4">
        <f t="shared" si="59"/>
        <v>12530.923217913029</v>
      </c>
      <c r="Y112" s="4"/>
      <c r="Z112" s="4">
        <f t="shared" si="45"/>
        <v>28476.46379284338</v>
      </c>
      <c r="AA112" s="4">
        <f t="shared" si="60"/>
        <v>8542.939137853014</v>
      </c>
      <c r="AB112" s="4">
        <f t="shared" si="61"/>
        <v>37019.40293069639</v>
      </c>
      <c r="AC112" s="4">
        <v>37000</v>
      </c>
      <c r="AF112">
        <v>169.3</v>
      </c>
      <c r="AG112">
        <v>1.1</v>
      </c>
    </row>
    <row r="113" spans="1:33" ht="31.5">
      <c r="A113" s="21" t="s">
        <v>581</v>
      </c>
      <c r="B113" s="9" t="s">
        <v>584</v>
      </c>
      <c r="C113" s="8">
        <v>292000</v>
      </c>
      <c r="D113" s="8">
        <v>4</v>
      </c>
      <c r="E113" s="8">
        <v>1.57</v>
      </c>
      <c r="F113" s="8">
        <f t="shared" si="46"/>
        <v>458440</v>
      </c>
      <c r="G113" s="18">
        <f t="shared" si="47"/>
        <v>169.3</v>
      </c>
      <c r="H113" s="4">
        <f t="shared" si="48"/>
        <v>2707.8558771411695</v>
      </c>
      <c r="I113" s="23">
        <v>0.5</v>
      </c>
      <c r="J113" s="4">
        <f t="shared" si="49"/>
        <v>1353.9279385705847</v>
      </c>
      <c r="K113" s="4">
        <f t="shared" si="66"/>
        <v>4061.783815711754</v>
      </c>
      <c r="L113" s="4">
        <f t="shared" si="67"/>
        <v>676.9639692852924</v>
      </c>
      <c r="M113" s="4">
        <f t="shared" si="68"/>
        <v>6092.675723567631</v>
      </c>
      <c r="N113" s="4">
        <f t="shared" si="65"/>
        <v>1340.3886591848789</v>
      </c>
      <c r="O113" s="4">
        <f t="shared" si="50"/>
        <v>2741.704075605434</v>
      </c>
      <c r="P113" s="4">
        <f t="shared" si="51"/>
        <v>182.78027170702896</v>
      </c>
      <c r="Q113" s="17">
        <f t="shared" si="52"/>
        <v>10357.548730064971</v>
      </c>
      <c r="R113" s="17">
        <f t="shared" si="53"/>
        <v>3107.2646190194914</v>
      </c>
      <c r="S113" s="4">
        <f t="shared" si="54"/>
        <v>13464.813349084463</v>
      </c>
      <c r="T113" s="4">
        <f t="shared" si="55"/>
        <v>929.072121086828</v>
      </c>
      <c r="U113" s="4">
        <f t="shared" si="56"/>
        <v>14393.885470171292</v>
      </c>
      <c r="V113" s="4">
        <f t="shared" si="57"/>
        <v>4893.9210598582395</v>
      </c>
      <c r="W113" s="4">
        <f t="shared" si="58"/>
        <v>90.68147846207914</v>
      </c>
      <c r="X113" s="4">
        <f t="shared" si="59"/>
        <v>15228.730827441228</v>
      </c>
      <c r="Y113" s="4"/>
      <c r="Z113" s="4">
        <f t="shared" si="45"/>
        <v>34607.21883593284</v>
      </c>
      <c r="AA113" s="4">
        <f t="shared" si="60"/>
        <v>10382.165650779853</v>
      </c>
      <c r="AB113" s="4">
        <f t="shared" si="61"/>
        <v>44989.3844867127</v>
      </c>
      <c r="AC113" s="4">
        <v>45000</v>
      </c>
      <c r="AF113">
        <v>169.3</v>
      </c>
      <c r="AG113">
        <v>1.1</v>
      </c>
    </row>
    <row r="114" spans="1:33" ht="31.5">
      <c r="A114" s="21" t="s">
        <v>582</v>
      </c>
      <c r="B114" s="9" t="s">
        <v>585</v>
      </c>
      <c r="C114" s="8">
        <v>292000</v>
      </c>
      <c r="D114" s="8">
        <v>4</v>
      </c>
      <c r="E114" s="8">
        <v>1.57</v>
      </c>
      <c r="F114" s="8">
        <f t="shared" si="46"/>
        <v>458440</v>
      </c>
      <c r="G114" s="18">
        <f t="shared" si="47"/>
        <v>169.3</v>
      </c>
      <c r="H114" s="4">
        <f t="shared" si="48"/>
        <v>2707.8558771411695</v>
      </c>
      <c r="I114" s="23">
        <v>0.61</v>
      </c>
      <c r="J114" s="4">
        <f t="shared" si="49"/>
        <v>1651.7920850561134</v>
      </c>
      <c r="K114" s="4">
        <f t="shared" si="66"/>
        <v>4955.37625516834</v>
      </c>
      <c r="L114" s="4">
        <f t="shared" si="67"/>
        <v>825.8960425280567</v>
      </c>
      <c r="M114" s="4">
        <f t="shared" si="68"/>
        <v>7433.06438275251</v>
      </c>
      <c r="N114" s="4">
        <f t="shared" si="65"/>
        <v>1635.274164205552</v>
      </c>
      <c r="O114" s="4">
        <f t="shared" si="50"/>
        <v>3344.8789722386296</v>
      </c>
      <c r="P114" s="4">
        <f t="shared" si="51"/>
        <v>222.9919314825753</v>
      </c>
      <c r="Q114" s="17">
        <f t="shared" si="52"/>
        <v>12636.209450679267</v>
      </c>
      <c r="R114" s="17">
        <f t="shared" si="53"/>
        <v>3790.86283520378</v>
      </c>
      <c r="S114" s="4">
        <f t="shared" si="54"/>
        <v>16427.07228588305</v>
      </c>
      <c r="T114" s="4">
        <f t="shared" si="55"/>
        <v>1133.4679877259305</v>
      </c>
      <c r="U114" s="4">
        <f t="shared" si="56"/>
        <v>17560.540273608978</v>
      </c>
      <c r="V114" s="4">
        <f t="shared" si="57"/>
        <v>5970.5836930270525</v>
      </c>
      <c r="W114" s="4">
        <f t="shared" si="58"/>
        <v>110.63140372373657</v>
      </c>
      <c r="X114" s="4">
        <f t="shared" si="59"/>
        <v>18579.051609478298</v>
      </c>
      <c r="Y114" s="4"/>
      <c r="Z114" s="4">
        <f t="shared" si="45"/>
        <v>42220.80697983806</v>
      </c>
      <c r="AA114" s="4">
        <f t="shared" si="60"/>
        <v>12666.242093951418</v>
      </c>
      <c r="AB114" s="4">
        <f t="shared" si="61"/>
        <v>54887.04907378948</v>
      </c>
      <c r="AC114" s="4">
        <v>54900</v>
      </c>
      <c r="AF114">
        <v>169.3</v>
      </c>
      <c r="AG114">
        <v>1.1</v>
      </c>
    </row>
    <row r="115" spans="1:33" ht="31.5">
      <c r="A115" s="21" t="s">
        <v>583</v>
      </c>
      <c r="B115" s="9" t="s">
        <v>586</v>
      </c>
      <c r="C115" s="8">
        <v>292000</v>
      </c>
      <c r="D115" s="8">
        <v>4</v>
      </c>
      <c r="E115" s="8">
        <v>1.57</v>
      </c>
      <c r="F115" s="8">
        <f t="shared" si="46"/>
        <v>458440</v>
      </c>
      <c r="G115" s="18">
        <f t="shared" si="47"/>
        <v>169.3</v>
      </c>
      <c r="H115" s="4">
        <f t="shared" si="48"/>
        <v>2707.8558771411695</v>
      </c>
      <c r="I115" s="23">
        <v>0.49</v>
      </c>
      <c r="J115" s="4">
        <f t="shared" si="49"/>
        <v>1326.849379799173</v>
      </c>
      <c r="K115" s="4">
        <f t="shared" si="66"/>
        <v>3980.5481393975188</v>
      </c>
      <c r="L115" s="4">
        <f t="shared" si="67"/>
        <v>663.4246898995865</v>
      </c>
      <c r="M115" s="4">
        <f t="shared" si="68"/>
        <v>5970.822209096278</v>
      </c>
      <c r="N115" s="4">
        <f t="shared" si="65"/>
        <v>1313.5808860011812</v>
      </c>
      <c r="O115" s="4">
        <f t="shared" si="50"/>
        <v>2686.869994093325</v>
      </c>
      <c r="P115" s="4">
        <f t="shared" si="51"/>
        <v>179.12466627288836</v>
      </c>
      <c r="Q115" s="17">
        <f t="shared" si="52"/>
        <v>10150.397755463673</v>
      </c>
      <c r="R115" s="17">
        <f t="shared" si="53"/>
        <v>3045.119326639102</v>
      </c>
      <c r="S115" s="4">
        <f t="shared" si="54"/>
        <v>13195.517082102775</v>
      </c>
      <c r="T115" s="4">
        <f t="shared" si="55"/>
        <v>910.4906786650915</v>
      </c>
      <c r="U115" s="4">
        <f t="shared" si="56"/>
        <v>14106.007760767867</v>
      </c>
      <c r="V115" s="4">
        <f t="shared" si="57"/>
        <v>4796.042638661074</v>
      </c>
      <c r="W115" s="4">
        <f t="shared" si="58"/>
        <v>88.86784889283756</v>
      </c>
      <c r="X115" s="4">
        <f t="shared" si="59"/>
        <v>14924.156210892403</v>
      </c>
      <c r="Y115" s="4"/>
      <c r="Z115" s="4">
        <f t="shared" si="45"/>
        <v>33915.07445921418</v>
      </c>
      <c r="AA115" s="4">
        <f t="shared" si="60"/>
        <v>10174.522337764254</v>
      </c>
      <c r="AB115" s="4">
        <f t="shared" si="61"/>
        <v>44089.59679697843</v>
      </c>
      <c r="AC115" s="4">
        <v>44100</v>
      </c>
      <c r="AF115">
        <v>169.3</v>
      </c>
      <c r="AG115">
        <v>1.1</v>
      </c>
    </row>
    <row r="117" spans="2:15" ht="15.75">
      <c r="B117" s="56" t="s">
        <v>382</v>
      </c>
      <c r="C117" s="56"/>
      <c r="D117" s="56"/>
      <c r="E117" s="56"/>
      <c r="F117" s="56"/>
      <c r="G117" s="56"/>
      <c r="O117" t="s">
        <v>381</v>
      </c>
    </row>
    <row r="123" spans="1:33" ht="47.25">
      <c r="A123" s="21" t="s">
        <v>591</v>
      </c>
      <c r="B123" s="9" t="s">
        <v>592</v>
      </c>
      <c r="C123" s="8">
        <v>292000</v>
      </c>
      <c r="D123" s="8">
        <v>4</v>
      </c>
      <c r="E123" s="8">
        <v>1.57</v>
      </c>
      <c r="F123" s="8">
        <f aca="true" t="shared" si="69" ref="F123:F130">C123*E123</f>
        <v>458440</v>
      </c>
      <c r="G123" s="18">
        <f aca="true" t="shared" si="70" ref="G123:G130">AF123</f>
        <v>169.3</v>
      </c>
      <c r="H123" s="4">
        <f aca="true" t="shared" si="71" ref="H123:H130">F123/G123</f>
        <v>2707.8558771411695</v>
      </c>
      <c r="I123" s="23">
        <v>18.31</v>
      </c>
      <c r="J123" s="4">
        <f aca="true" t="shared" si="72" ref="J123:J130">H123*I123</f>
        <v>49580.84111045481</v>
      </c>
      <c r="K123" s="4">
        <f aca="true" t="shared" si="73" ref="K123:K130">J123*300/100</f>
        <v>148742.5233313644</v>
      </c>
      <c r="L123" s="4">
        <f aca="true" t="shared" si="74" ref="L123:L130">J123*50/100</f>
        <v>24790.420555227403</v>
      </c>
      <c r="M123" s="4">
        <f aca="true" t="shared" si="75" ref="M123:M130">K123+L123+J123</f>
        <v>223113.78499704663</v>
      </c>
      <c r="N123" s="4">
        <f aca="true" t="shared" si="76" ref="N123:N130">M123*22/100</f>
        <v>49085.03269935026</v>
      </c>
      <c r="O123" s="4">
        <f aca="true" t="shared" si="77" ref="O123:O130">M123*45/100</f>
        <v>100401.20324867098</v>
      </c>
      <c r="P123" s="4">
        <f aca="true" t="shared" si="78" ref="P123:P130">M123*3/100</f>
        <v>6693.413549911398</v>
      </c>
      <c r="Q123" s="17">
        <f aca="true" t="shared" si="79" ref="Q123:Q130">M123+N123+O123+P123</f>
        <v>379293.4344949793</v>
      </c>
      <c r="R123" s="17">
        <f aca="true" t="shared" si="80" ref="R123:R130">Q123*30/100</f>
        <v>113788.03034849378</v>
      </c>
      <c r="S123" s="4">
        <f aca="true" t="shared" si="81" ref="S123:S130">Q123+R123</f>
        <v>493081.46484347305</v>
      </c>
      <c r="T123" s="4">
        <f aca="true" t="shared" si="82" ref="T123:T130">S123*6.9/100</f>
        <v>34022.62107419965</v>
      </c>
      <c r="U123" s="4">
        <f aca="true" t="shared" si="83" ref="U123:U130">S123+T123</f>
        <v>527104.0859176727</v>
      </c>
      <c r="V123" s="4">
        <f aca="true" t="shared" si="84" ref="V123:V130">U123*34/100</f>
        <v>179215.3892120087</v>
      </c>
      <c r="W123" s="4">
        <f aca="true" t="shared" si="85" ref="W123:W130">U123*0.63/100</f>
        <v>3320.7557412813385</v>
      </c>
      <c r="X123" s="4">
        <f aca="true" t="shared" si="86" ref="X123:X130">U123*105.8/100</f>
        <v>557676.1229008978</v>
      </c>
      <c r="Y123" s="4"/>
      <c r="Z123" s="4">
        <f aca="true" t="shared" si="87" ref="Z123:Z130">SUM(U123:Y123)</f>
        <v>1267316.3537718605</v>
      </c>
      <c r="AA123" s="4">
        <f aca="true" t="shared" si="88" ref="AA123:AA130">Z123*30/100</f>
        <v>380194.9061315581</v>
      </c>
      <c r="AB123" s="4">
        <f aca="true" t="shared" si="89" ref="AB123:AB130">Z123+AA123</f>
        <v>1647511.2599034186</v>
      </c>
      <c r="AC123" s="4">
        <v>1647500</v>
      </c>
      <c r="AF123">
        <v>169.3</v>
      </c>
      <c r="AG123">
        <v>1.1</v>
      </c>
    </row>
    <row r="124" spans="1:33" ht="31.5">
      <c r="A124" s="21" t="s">
        <v>593</v>
      </c>
      <c r="B124" s="9" t="s">
        <v>594</v>
      </c>
      <c r="C124" s="8">
        <v>292000</v>
      </c>
      <c r="D124" s="8">
        <v>4</v>
      </c>
      <c r="E124" s="8">
        <v>1.57</v>
      </c>
      <c r="F124" s="8">
        <f t="shared" si="69"/>
        <v>458440</v>
      </c>
      <c r="G124" s="18">
        <f t="shared" si="70"/>
        <v>169.3</v>
      </c>
      <c r="H124" s="4">
        <f t="shared" si="71"/>
        <v>2707.8558771411695</v>
      </c>
      <c r="I124" s="23">
        <v>1.03</v>
      </c>
      <c r="J124" s="4">
        <f t="shared" si="72"/>
        <v>2789.0915534554047</v>
      </c>
      <c r="K124" s="4">
        <f t="shared" si="73"/>
        <v>8367.274660366214</v>
      </c>
      <c r="L124" s="4">
        <f t="shared" si="74"/>
        <v>1394.5457767277026</v>
      </c>
      <c r="M124" s="4">
        <f t="shared" si="75"/>
        <v>12550.91199054932</v>
      </c>
      <c r="N124" s="4">
        <f t="shared" si="76"/>
        <v>2761.2006379208506</v>
      </c>
      <c r="O124" s="4">
        <f t="shared" si="77"/>
        <v>5647.910395747193</v>
      </c>
      <c r="P124" s="4">
        <f t="shared" si="78"/>
        <v>376.5273597164796</v>
      </c>
      <c r="Q124" s="17">
        <f t="shared" si="79"/>
        <v>21336.55038393384</v>
      </c>
      <c r="R124" s="17">
        <f t="shared" si="80"/>
        <v>6400.965115180153</v>
      </c>
      <c r="S124" s="4">
        <f t="shared" si="81"/>
        <v>27737.515499113993</v>
      </c>
      <c r="T124" s="4">
        <f t="shared" si="82"/>
        <v>1913.8885694388655</v>
      </c>
      <c r="U124" s="4">
        <f t="shared" si="83"/>
        <v>29651.40406855286</v>
      </c>
      <c r="V124" s="4">
        <f t="shared" si="84"/>
        <v>10081.477383307973</v>
      </c>
      <c r="W124" s="4">
        <f t="shared" si="85"/>
        <v>186.803845631883</v>
      </c>
      <c r="X124" s="4">
        <f t="shared" si="86"/>
        <v>31371.185504528927</v>
      </c>
      <c r="Y124" s="4"/>
      <c r="Z124" s="4">
        <f t="shared" si="87"/>
        <v>71290.87080202164</v>
      </c>
      <c r="AA124" s="4">
        <f t="shared" si="88"/>
        <v>21387.261240606495</v>
      </c>
      <c r="AB124" s="4">
        <f t="shared" si="89"/>
        <v>92678.13204262813</v>
      </c>
      <c r="AC124" s="4">
        <v>92700</v>
      </c>
      <c r="AF124">
        <v>169.3</v>
      </c>
      <c r="AG124">
        <v>1.1</v>
      </c>
    </row>
    <row r="125" spans="1:33" ht="31.5">
      <c r="A125" s="21" t="s">
        <v>597</v>
      </c>
      <c r="B125" s="9" t="s">
        <v>595</v>
      </c>
      <c r="C125" s="8">
        <v>292000</v>
      </c>
      <c r="D125" s="8">
        <v>4</v>
      </c>
      <c r="E125" s="8">
        <v>1.57</v>
      </c>
      <c r="F125" s="8">
        <f t="shared" si="69"/>
        <v>458440</v>
      </c>
      <c r="G125" s="18">
        <f t="shared" si="70"/>
        <v>169.3</v>
      </c>
      <c r="H125" s="4">
        <f t="shared" si="71"/>
        <v>2707.8558771411695</v>
      </c>
      <c r="I125" s="23">
        <v>2.04</v>
      </c>
      <c r="J125" s="4">
        <f t="shared" si="72"/>
        <v>5524.025989367986</v>
      </c>
      <c r="K125" s="4">
        <f t="shared" si="73"/>
        <v>16572.077968103957</v>
      </c>
      <c r="L125" s="4">
        <f t="shared" si="74"/>
        <v>2762.0129946839934</v>
      </c>
      <c r="M125" s="4">
        <f t="shared" si="75"/>
        <v>24858.11695215594</v>
      </c>
      <c r="N125" s="4">
        <f t="shared" si="76"/>
        <v>5468.785729474306</v>
      </c>
      <c r="O125" s="4">
        <f t="shared" si="77"/>
        <v>11186.152628470172</v>
      </c>
      <c r="P125" s="4">
        <f t="shared" si="78"/>
        <v>745.7435085646782</v>
      </c>
      <c r="Q125" s="17">
        <f t="shared" si="79"/>
        <v>42258.7988186651</v>
      </c>
      <c r="R125" s="17">
        <f t="shared" si="80"/>
        <v>12677.63964559953</v>
      </c>
      <c r="S125" s="4">
        <f t="shared" si="81"/>
        <v>54936.438464264626</v>
      </c>
      <c r="T125" s="4">
        <f t="shared" si="82"/>
        <v>3790.6142540342594</v>
      </c>
      <c r="U125" s="4">
        <f t="shared" si="83"/>
        <v>58727.05271829889</v>
      </c>
      <c r="V125" s="4">
        <f t="shared" si="84"/>
        <v>19967.197924221622</v>
      </c>
      <c r="W125" s="4">
        <f t="shared" si="85"/>
        <v>369.98043212528296</v>
      </c>
      <c r="X125" s="4">
        <f t="shared" si="86"/>
        <v>62133.22177596022</v>
      </c>
      <c r="Y125" s="4"/>
      <c r="Z125" s="4">
        <f t="shared" si="87"/>
        <v>141197.452850606</v>
      </c>
      <c r="AA125" s="4">
        <f t="shared" si="88"/>
        <v>42359.2358551818</v>
      </c>
      <c r="AB125" s="4">
        <f t="shared" si="89"/>
        <v>183556.68870578782</v>
      </c>
      <c r="AC125" s="4">
        <v>183600</v>
      </c>
      <c r="AF125">
        <v>169.3</v>
      </c>
      <c r="AG125">
        <v>1.1</v>
      </c>
    </row>
    <row r="126" spans="1:33" ht="31.5">
      <c r="A126" s="21" t="s">
        <v>597</v>
      </c>
      <c r="B126" s="9" t="s">
        <v>596</v>
      </c>
      <c r="C126" s="8">
        <v>292000</v>
      </c>
      <c r="D126" s="8">
        <v>4</v>
      </c>
      <c r="E126" s="8">
        <v>1.57</v>
      </c>
      <c r="F126" s="8">
        <f t="shared" si="69"/>
        <v>458440</v>
      </c>
      <c r="G126" s="18">
        <f t="shared" si="70"/>
        <v>169.3</v>
      </c>
      <c r="H126" s="4">
        <f t="shared" si="71"/>
        <v>2707.8558771411695</v>
      </c>
      <c r="I126" s="23">
        <v>4.54</v>
      </c>
      <c r="J126" s="4">
        <f t="shared" si="72"/>
        <v>12293.66568222091</v>
      </c>
      <c r="K126" s="4">
        <f t="shared" si="73"/>
        <v>36880.99704666273</v>
      </c>
      <c r="L126" s="4">
        <f t="shared" si="74"/>
        <v>6146.832841110456</v>
      </c>
      <c r="M126" s="4">
        <f t="shared" si="75"/>
        <v>55321.4955699941</v>
      </c>
      <c r="N126" s="4">
        <f t="shared" si="76"/>
        <v>12170.729025398703</v>
      </c>
      <c r="O126" s="4">
        <f t="shared" si="77"/>
        <v>24894.67300649734</v>
      </c>
      <c r="P126" s="4">
        <f t="shared" si="78"/>
        <v>1659.644867099823</v>
      </c>
      <c r="Q126" s="17">
        <f t="shared" si="79"/>
        <v>94046.54246898997</v>
      </c>
      <c r="R126" s="17">
        <f t="shared" si="80"/>
        <v>28213.96274069699</v>
      </c>
      <c r="S126" s="4">
        <f t="shared" si="81"/>
        <v>122260.50520968696</v>
      </c>
      <c r="T126" s="4">
        <f t="shared" si="82"/>
        <v>8435.9748594684</v>
      </c>
      <c r="U126" s="4">
        <f t="shared" si="83"/>
        <v>130696.48006915537</v>
      </c>
      <c r="V126" s="4">
        <f t="shared" si="84"/>
        <v>44436.80322351283</v>
      </c>
      <c r="W126" s="4">
        <f t="shared" si="85"/>
        <v>823.3878244356788</v>
      </c>
      <c r="X126" s="4">
        <f t="shared" si="86"/>
        <v>138276.87591316638</v>
      </c>
      <c r="Y126" s="4"/>
      <c r="Z126" s="4">
        <f t="shared" si="87"/>
        <v>314233.5470302703</v>
      </c>
      <c r="AA126" s="4">
        <f t="shared" si="88"/>
        <v>94270.06410908108</v>
      </c>
      <c r="AB126" s="4">
        <f t="shared" si="89"/>
        <v>408503.6111393514</v>
      </c>
      <c r="AC126" s="4">
        <v>408500</v>
      </c>
      <c r="AF126">
        <v>169.3</v>
      </c>
      <c r="AG126">
        <v>1.1</v>
      </c>
    </row>
    <row r="127" spans="1:33" ht="15.75">
      <c r="A127" s="21" t="s">
        <v>598</v>
      </c>
      <c r="B127" s="9" t="s">
        <v>599</v>
      </c>
      <c r="C127" s="8">
        <v>292000</v>
      </c>
      <c r="D127" s="8">
        <v>4</v>
      </c>
      <c r="E127" s="8">
        <v>1.57</v>
      </c>
      <c r="F127" s="8">
        <f t="shared" si="69"/>
        <v>458440</v>
      </c>
      <c r="G127" s="18">
        <f t="shared" si="70"/>
        <v>169.3</v>
      </c>
      <c r="H127" s="4">
        <f t="shared" si="71"/>
        <v>2707.8558771411695</v>
      </c>
      <c r="I127" s="23">
        <v>7.6</v>
      </c>
      <c r="J127" s="4">
        <f t="shared" si="72"/>
        <v>20579.704666272886</v>
      </c>
      <c r="K127" s="4">
        <f t="shared" si="73"/>
        <v>61739.113998818655</v>
      </c>
      <c r="L127" s="4">
        <f t="shared" si="74"/>
        <v>10289.852333136443</v>
      </c>
      <c r="M127" s="4">
        <f t="shared" si="75"/>
        <v>92608.67099822799</v>
      </c>
      <c r="N127" s="4">
        <f t="shared" si="76"/>
        <v>20373.907619610156</v>
      </c>
      <c r="O127" s="4">
        <f t="shared" si="77"/>
        <v>41673.9019492026</v>
      </c>
      <c r="P127" s="4">
        <f t="shared" si="78"/>
        <v>2778.2601299468392</v>
      </c>
      <c r="Q127" s="17">
        <f t="shared" si="79"/>
        <v>157434.74069698757</v>
      </c>
      <c r="R127" s="17">
        <f t="shared" si="80"/>
        <v>47230.42220909627</v>
      </c>
      <c r="S127" s="4">
        <f t="shared" si="81"/>
        <v>204665.16290608386</v>
      </c>
      <c r="T127" s="4">
        <f t="shared" si="82"/>
        <v>14121.896240519789</v>
      </c>
      <c r="U127" s="4">
        <f t="shared" si="83"/>
        <v>218787.05914660366</v>
      </c>
      <c r="V127" s="4">
        <f t="shared" si="84"/>
        <v>74387.60010984524</v>
      </c>
      <c r="W127" s="4">
        <f t="shared" si="85"/>
        <v>1378.3584726236031</v>
      </c>
      <c r="X127" s="4">
        <f t="shared" si="86"/>
        <v>231476.70857710668</v>
      </c>
      <c r="Y127" s="4"/>
      <c r="Z127" s="4">
        <f t="shared" si="87"/>
        <v>526029.7263061792</v>
      </c>
      <c r="AA127" s="4">
        <f t="shared" si="88"/>
        <v>157808.91789185375</v>
      </c>
      <c r="AB127" s="4">
        <f t="shared" si="89"/>
        <v>683838.6441980329</v>
      </c>
      <c r="AC127" s="4">
        <v>683800</v>
      </c>
      <c r="AF127">
        <v>169.3</v>
      </c>
      <c r="AG127">
        <v>1.1</v>
      </c>
    </row>
    <row r="128" spans="1:33" ht="15.75">
      <c r="A128" s="21" t="s">
        <v>600</v>
      </c>
      <c r="B128" s="9" t="s">
        <v>601</v>
      </c>
      <c r="C128" s="8">
        <v>292000</v>
      </c>
      <c r="D128" s="8">
        <v>4</v>
      </c>
      <c r="E128" s="8">
        <v>1.57</v>
      </c>
      <c r="F128" s="8">
        <f t="shared" si="69"/>
        <v>458440</v>
      </c>
      <c r="G128" s="18">
        <f t="shared" si="70"/>
        <v>169.3</v>
      </c>
      <c r="H128" s="4">
        <f t="shared" si="71"/>
        <v>2707.8558771411695</v>
      </c>
      <c r="I128" s="23">
        <v>0.58</v>
      </c>
      <c r="J128" s="4">
        <f t="shared" si="72"/>
        <v>1570.5564087418782</v>
      </c>
      <c r="K128" s="4">
        <f t="shared" si="73"/>
        <v>4711.669226225635</v>
      </c>
      <c r="L128" s="4">
        <f t="shared" si="74"/>
        <v>785.2782043709391</v>
      </c>
      <c r="M128" s="4">
        <f t="shared" si="75"/>
        <v>7067.503839338452</v>
      </c>
      <c r="N128" s="4">
        <f t="shared" si="76"/>
        <v>1554.8508446544595</v>
      </c>
      <c r="O128" s="4">
        <f t="shared" si="77"/>
        <v>3180.3767277023035</v>
      </c>
      <c r="P128" s="4">
        <f t="shared" si="78"/>
        <v>212.02511518015356</v>
      </c>
      <c r="Q128" s="17">
        <f t="shared" si="79"/>
        <v>12014.756526875368</v>
      </c>
      <c r="R128" s="17">
        <f t="shared" si="80"/>
        <v>3604.4269580626105</v>
      </c>
      <c r="S128" s="4">
        <f t="shared" si="81"/>
        <v>15619.183484937977</v>
      </c>
      <c r="T128" s="4">
        <f t="shared" si="82"/>
        <v>1077.7236604607206</v>
      </c>
      <c r="U128" s="4">
        <f t="shared" si="83"/>
        <v>16696.907145398698</v>
      </c>
      <c r="V128" s="4">
        <f t="shared" si="84"/>
        <v>5676.948429435557</v>
      </c>
      <c r="W128" s="4">
        <f t="shared" si="85"/>
        <v>105.1905150160118</v>
      </c>
      <c r="X128" s="4">
        <f t="shared" si="86"/>
        <v>17665.327759831824</v>
      </c>
      <c r="Y128" s="4"/>
      <c r="Z128" s="4">
        <f t="shared" si="87"/>
        <v>40144.37384968209</v>
      </c>
      <c r="AA128" s="4">
        <f t="shared" si="88"/>
        <v>12043.312154904626</v>
      </c>
      <c r="AB128" s="4">
        <f t="shared" si="89"/>
        <v>52187.686004586714</v>
      </c>
      <c r="AC128" s="4">
        <v>52200</v>
      </c>
      <c r="AF128">
        <v>169.3</v>
      </c>
      <c r="AG128">
        <v>1.1</v>
      </c>
    </row>
    <row r="129" spans="1:33" ht="31.5">
      <c r="A129" s="21" t="s">
        <v>602</v>
      </c>
      <c r="B129" s="9" t="s">
        <v>603</v>
      </c>
      <c r="C129" s="8">
        <v>292000</v>
      </c>
      <c r="D129" s="8">
        <v>4</v>
      </c>
      <c r="E129" s="8">
        <v>1.57</v>
      </c>
      <c r="F129" s="8">
        <f t="shared" si="69"/>
        <v>458440</v>
      </c>
      <c r="G129" s="18">
        <f t="shared" si="70"/>
        <v>169.3</v>
      </c>
      <c r="H129" s="4">
        <f t="shared" si="71"/>
        <v>2707.8558771411695</v>
      </c>
      <c r="I129" s="23">
        <v>9.5</v>
      </c>
      <c r="J129" s="4">
        <f t="shared" si="72"/>
        <v>25724.63083284111</v>
      </c>
      <c r="K129" s="4">
        <f t="shared" si="73"/>
        <v>77173.89249852333</v>
      </c>
      <c r="L129" s="4">
        <f t="shared" si="74"/>
        <v>12862.315416420555</v>
      </c>
      <c r="M129" s="4">
        <f t="shared" si="75"/>
        <v>115760.838747785</v>
      </c>
      <c r="N129" s="4">
        <f t="shared" si="76"/>
        <v>25467.3845245127</v>
      </c>
      <c r="O129" s="4">
        <f t="shared" si="77"/>
        <v>52092.37743650326</v>
      </c>
      <c r="P129" s="4">
        <f t="shared" si="78"/>
        <v>3472.82516243355</v>
      </c>
      <c r="Q129" s="17">
        <f t="shared" si="79"/>
        <v>196793.4258712345</v>
      </c>
      <c r="R129" s="17">
        <f t="shared" si="80"/>
        <v>59038.02776137035</v>
      </c>
      <c r="S129" s="4">
        <f t="shared" si="81"/>
        <v>255831.45363260485</v>
      </c>
      <c r="T129" s="4">
        <f t="shared" si="82"/>
        <v>17652.370300649734</v>
      </c>
      <c r="U129" s="4">
        <f t="shared" si="83"/>
        <v>273483.8239332546</v>
      </c>
      <c r="V129" s="4">
        <f t="shared" si="84"/>
        <v>92984.50013730656</v>
      </c>
      <c r="W129" s="4">
        <f t="shared" si="85"/>
        <v>1722.948090779504</v>
      </c>
      <c r="X129" s="4">
        <f t="shared" si="86"/>
        <v>289345.8857213833</v>
      </c>
      <c r="Y129" s="4"/>
      <c r="Z129" s="4">
        <f t="shared" si="87"/>
        <v>657537.157882724</v>
      </c>
      <c r="AA129" s="4">
        <f t="shared" si="88"/>
        <v>197261.14736481718</v>
      </c>
      <c r="AB129" s="4">
        <f t="shared" si="89"/>
        <v>854798.3052475412</v>
      </c>
      <c r="AC129" s="4">
        <v>854800</v>
      </c>
      <c r="AF129">
        <v>169.3</v>
      </c>
      <c r="AG129">
        <v>1.1</v>
      </c>
    </row>
    <row r="130" spans="1:33" ht="15.75">
      <c r="A130" s="21"/>
      <c r="B130" s="9"/>
      <c r="C130" s="8">
        <v>292000</v>
      </c>
      <c r="D130" s="8">
        <v>4</v>
      </c>
      <c r="E130" s="8">
        <v>1.57</v>
      </c>
      <c r="F130" s="8">
        <f t="shared" si="69"/>
        <v>458440</v>
      </c>
      <c r="G130" s="18">
        <f t="shared" si="70"/>
        <v>169.3</v>
      </c>
      <c r="H130" s="4">
        <f t="shared" si="71"/>
        <v>2707.8558771411695</v>
      </c>
      <c r="I130" s="23"/>
      <c r="J130" s="4">
        <f t="shared" si="72"/>
        <v>0</v>
      </c>
      <c r="K130" s="4">
        <f t="shared" si="73"/>
        <v>0</v>
      </c>
      <c r="L130" s="4">
        <f t="shared" si="74"/>
        <v>0</v>
      </c>
      <c r="M130" s="4">
        <f t="shared" si="75"/>
        <v>0</v>
      </c>
      <c r="N130" s="4">
        <f t="shared" si="76"/>
        <v>0</v>
      </c>
      <c r="O130" s="4">
        <f t="shared" si="77"/>
        <v>0</v>
      </c>
      <c r="P130" s="4">
        <f t="shared" si="78"/>
        <v>0</v>
      </c>
      <c r="Q130" s="17">
        <f t="shared" si="79"/>
        <v>0</v>
      </c>
      <c r="R130" s="17">
        <f t="shared" si="80"/>
        <v>0</v>
      </c>
      <c r="S130" s="4">
        <f t="shared" si="81"/>
        <v>0</v>
      </c>
      <c r="T130" s="4">
        <f t="shared" si="82"/>
        <v>0</v>
      </c>
      <c r="U130" s="4">
        <f t="shared" si="83"/>
        <v>0</v>
      </c>
      <c r="V130" s="4">
        <f t="shared" si="84"/>
        <v>0</v>
      </c>
      <c r="W130" s="4">
        <f t="shared" si="85"/>
        <v>0</v>
      </c>
      <c r="X130" s="4">
        <f t="shared" si="86"/>
        <v>0</v>
      </c>
      <c r="Y130" s="4"/>
      <c r="Z130" s="4">
        <f t="shared" si="87"/>
        <v>0</v>
      </c>
      <c r="AA130" s="4">
        <f t="shared" si="88"/>
        <v>0</v>
      </c>
      <c r="AB130" s="4">
        <f t="shared" si="89"/>
        <v>0</v>
      </c>
      <c r="AC130" s="4"/>
      <c r="AF130">
        <v>169.3</v>
      </c>
      <c r="AG130">
        <v>1.1</v>
      </c>
    </row>
  </sheetData>
  <sheetProtection/>
  <mergeCells count="8">
    <mergeCell ref="B7:AC7"/>
    <mergeCell ref="B9:AC9"/>
    <mergeCell ref="B117:G117"/>
    <mergeCell ref="A41:AC41"/>
    <mergeCell ref="A59:AC59"/>
    <mergeCell ref="A68:AC68"/>
    <mergeCell ref="A78:AC78"/>
    <mergeCell ref="A85:AC85"/>
  </mergeCells>
  <printOptions/>
  <pageMargins left="0.15748031496062992" right="0.15748031496062992" top="0.3937007874015748" bottom="0.1968503937007874" header="0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Сярожа</cp:lastModifiedBy>
  <cp:lastPrinted>2017-02-21T09:08:59Z</cp:lastPrinted>
  <dcterms:created xsi:type="dcterms:W3CDTF">2012-05-24T13:04:10Z</dcterms:created>
  <dcterms:modified xsi:type="dcterms:W3CDTF">2017-11-29T09:53:24Z</dcterms:modified>
  <cp:category/>
  <cp:version/>
  <cp:contentType/>
  <cp:contentStatus/>
</cp:coreProperties>
</file>