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65" windowHeight="7320" activeTab="0"/>
  </bookViews>
  <sheets>
    <sheet name="Стоматология 01 11 2018" sheetId="1" r:id="rId1"/>
    <sheet name="осмотр врачами 01 11 18" sheetId="2" r:id="rId2"/>
    <sheet name="лаборатория 01 11 18" sheetId="3" r:id="rId3"/>
  </sheets>
  <definedNames>
    <definedName name="_xlnm.Print_Area" localSheetId="1">'осмотр врачами 01 11 18'!$A$1:$G$31</definedName>
    <definedName name="_xlnm.Print_Area" localSheetId="0">'Стоматология 01 11 2018'!$A$1:$F$229</definedName>
  </definedNames>
  <calcPr fullCalcOnLoad="1"/>
</workbook>
</file>

<file path=xl/sharedStrings.xml><?xml version="1.0" encoding="utf-8"?>
<sst xmlns="http://schemas.openxmlformats.org/spreadsheetml/2006/main" count="832" uniqueCount="541">
  <si>
    <t>"Утверждаю"</t>
  </si>
  <si>
    <t>Наименование платной медицинской услуги</t>
  </si>
  <si>
    <t>Ед. изм.</t>
  </si>
  <si>
    <t>В тарифах не учтена стоимость медикаментов и расходных материалов, которые оплачиваются заказчиком дополнительно, согласно действующего законадательства</t>
  </si>
  <si>
    <t>Осмотры специалистами</t>
  </si>
  <si>
    <t>осмотр</t>
  </si>
  <si>
    <t>Врачом - терапевтом</t>
  </si>
  <si>
    <t>Тариф без учета НДС</t>
  </si>
  <si>
    <t>Тариф с учетом НДС</t>
  </si>
  <si>
    <t>Примечание</t>
  </si>
  <si>
    <t>Врачом - неврологом</t>
  </si>
  <si>
    <t>Врачом - офтальмологом</t>
  </si>
  <si>
    <t>Врачом - оториноларингологом</t>
  </si>
  <si>
    <t>Врачом - хирургом</t>
  </si>
  <si>
    <t>Врачом акушер-гинекологом</t>
  </si>
  <si>
    <t>Врачом - фтизиатром</t>
  </si>
  <si>
    <t>Врачом - психиатром</t>
  </si>
  <si>
    <t>Врачом - инфекционистом</t>
  </si>
  <si>
    <t>Врачом дерматовенерологом</t>
  </si>
  <si>
    <t>Врачом - наркологом</t>
  </si>
  <si>
    <t>Врачом - онкологом</t>
  </si>
  <si>
    <t>Врачом - стоматологом</t>
  </si>
  <si>
    <t>Вынесение врачом-специалистом заключительного экспертного решения</t>
  </si>
  <si>
    <t>услуга</t>
  </si>
  <si>
    <t>Регистрация освидетельствуемого медицинским регистратором</t>
  </si>
  <si>
    <t>№</t>
  </si>
  <si>
    <t>Наименование платных медицинских услуг</t>
  </si>
  <si>
    <t>1.1.</t>
  </si>
  <si>
    <t>стоматологическое обследование при первичном обращении</t>
  </si>
  <si>
    <t>динамическое наблюдение в процессе лечения</t>
  </si>
  <si>
    <t>анализ дентальных снимков</t>
  </si>
  <si>
    <t>удаление зубного налета с одного зуба, очистка зуба</t>
  </si>
  <si>
    <t>полирование одного зуба после снятия зубных отложений</t>
  </si>
  <si>
    <t>удаление одной прочнофиксированной пломбы</t>
  </si>
  <si>
    <t>удаление одной дефектной пломбы</t>
  </si>
  <si>
    <t>снятие одной пластмассовой коронки</t>
  </si>
  <si>
    <t>снятие одной штампованной  коронки</t>
  </si>
  <si>
    <t>снятие оттиска из силиконовой, полисиликоновой массы</t>
  </si>
  <si>
    <t>инфильтрационная анестезия</t>
  </si>
  <si>
    <t>проводниковая анестезия</t>
  </si>
  <si>
    <t>2.3.1.</t>
  </si>
  <si>
    <t>минимальное инвазивное препарирование кариозной полости</t>
  </si>
  <si>
    <t>2.3.2.</t>
  </si>
  <si>
    <t>препарирование кариозной полости при разрушении до 1/3 коронки зуба</t>
  </si>
  <si>
    <t>2.3.3.</t>
  </si>
  <si>
    <t>препарирование кариозной полости при разрушении до 1/2 коронки зуба</t>
  </si>
  <si>
    <t>2.3.4.</t>
  </si>
  <si>
    <t>препарирование кариозной полости при разрушении более 1/2 коронки зуба</t>
  </si>
  <si>
    <t>изготовление изолирующей цементосодержащей прокладки</t>
  </si>
  <si>
    <t>прпарирование кариозной полости и полости однокорневого зуба</t>
  </si>
  <si>
    <t>препарирование кариозной полости и полости многокорневого зуба</t>
  </si>
  <si>
    <t>наложение девитализирующей пасты</t>
  </si>
  <si>
    <t>инструментальная обработка одного хорошо проходимого канала</t>
  </si>
  <si>
    <t>инструментальная обработка одного плохо проходимого канала</t>
  </si>
  <si>
    <t>ампутация пульпы</t>
  </si>
  <si>
    <t>наложение  пасты над устьями каналов</t>
  </si>
  <si>
    <t>экстирпация пульпы из одного канала</t>
  </si>
  <si>
    <t>распломбирование и инструментальная обработка одного канала зуба, ранее запломбированного пастой</t>
  </si>
  <si>
    <t>антисептическая обработка одного канала</t>
  </si>
  <si>
    <t>извлечение штифта, культевой вкладки из одного канала</t>
  </si>
  <si>
    <t>пломбирование одного канала пастой (силлером)</t>
  </si>
  <si>
    <t>2.10.1.</t>
  </si>
  <si>
    <t xml:space="preserve">раставрация коронковой части одного зуба композиционным материалом </t>
  </si>
  <si>
    <t>химического отверждения при лечении кариозной полости 1,2,3,4,5, классов</t>
  </si>
  <si>
    <t>по Блэку с локализацией полостей независимо от поверхности при минима</t>
  </si>
  <si>
    <t>льном инвазивном препарировании кариозной полости</t>
  </si>
  <si>
    <t>по Блэку с локализацией полостей независимо от поверхности при разру</t>
  </si>
  <si>
    <t>шении до 1/3 коронки зуба</t>
  </si>
  <si>
    <t>шении до 1/2 коронки зуба</t>
  </si>
  <si>
    <t>шении более 1/2 коронки зуба</t>
  </si>
  <si>
    <t xml:space="preserve">раставрация коронковой части одного зуба фотополимерным материалом </t>
  </si>
  <si>
    <t>3.7.</t>
  </si>
  <si>
    <t>временная фиксация одной коронки</t>
  </si>
  <si>
    <t>временная фиксация последующей коронки в протезе</t>
  </si>
  <si>
    <t>постоянная фиксация одной последующей коронки в протезе,реставр вкл</t>
  </si>
  <si>
    <t>коррекция съемного протеза</t>
  </si>
  <si>
    <t>перебазировка съемного протеза, починка</t>
  </si>
  <si>
    <t>припасовка индивидуальной ложки</t>
  </si>
  <si>
    <t>определение фиксированного прикуса</t>
  </si>
  <si>
    <t>определение центральной окклюзии с использованием восковых валиков</t>
  </si>
  <si>
    <t>проверка конструкции съемного протеза</t>
  </si>
  <si>
    <t>проверка каркаса бюгельного протеза</t>
  </si>
  <si>
    <t>отливка модели из гипса</t>
  </si>
  <si>
    <t>изготовление съемного пластиночного протеза с 1 зубом из пластмассы</t>
  </si>
  <si>
    <t>изготовление съемного пластиночного протеза с 2 зубом из пластмассы</t>
  </si>
  <si>
    <t>изготовление съемного пластиночного протеза с 3 зубом из пластмассы</t>
  </si>
  <si>
    <t>изготовление съемного пластиночного протеза с 4 зубом из пластмассы</t>
  </si>
  <si>
    <t>изготовление съемного пластиночного протеза с 5 зубом из пластмассы</t>
  </si>
  <si>
    <t>изготовление съемного пластиночного протеза с 6 зубом из пластмассы</t>
  </si>
  <si>
    <t>изготовление съемного пластиночного протеза с 7 зубом из пластмассы</t>
  </si>
  <si>
    <t>изготовление съемного пластиночного протеза с 8 зубом из пластмассы</t>
  </si>
  <si>
    <t>изготовление съемного пластиночного протеза с 9 зубом из пластмассы</t>
  </si>
  <si>
    <t>изготовление съемного пластиночного протеза с 10 зубом из пластмассы</t>
  </si>
  <si>
    <t>изготовление съемного пластиночного протеза с 11 зубом из пластмассы</t>
  </si>
  <si>
    <t>изготовление съемного пластиночного протеза с 12 зубом из пластмассы</t>
  </si>
  <si>
    <t>изготовление съемного пластиночного протеза с 13 зубом из пластмассы</t>
  </si>
  <si>
    <t>изготовление полного съемного пластиночного  протеза с зубами из пласт</t>
  </si>
  <si>
    <t>изготовление полн.съемн. пласт. протеза с зубами из пласт. с усложн.пост</t>
  </si>
  <si>
    <t xml:space="preserve">приварка одного зуба из пластмассы </t>
  </si>
  <si>
    <t xml:space="preserve">приварка двух зубов из пластмассы </t>
  </si>
  <si>
    <t xml:space="preserve">приварка трех зубов из пластмассы </t>
  </si>
  <si>
    <t>приварка четырех зубов из пластмассы</t>
  </si>
  <si>
    <t>изготовление мягкой прокладки к базису</t>
  </si>
  <si>
    <t>изготовление индивидуальной ложки (жесткой)</t>
  </si>
  <si>
    <t>изготовление кламмера гнутого</t>
  </si>
  <si>
    <t>изготовление коронки пластмассовой</t>
  </si>
  <si>
    <t>изготовление искусственного пластмассового зуба</t>
  </si>
  <si>
    <t>спайка деталей (одна спайка)</t>
  </si>
  <si>
    <t>устранение одного перелома базиса в протезе</t>
  </si>
  <si>
    <t>замена, установка или перенос кламмера</t>
  </si>
  <si>
    <t>изоляция торуса, экзостоза</t>
  </si>
  <si>
    <t>8.1.</t>
  </si>
  <si>
    <t>рентгенография прицельная</t>
  </si>
  <si>
    <t>Единица измерения</t>
  </si>
  <si>
    <t>прим</t>
  </si>
  <si>
    <t>Главный врач УЗ "Хотимская ЦРБ"</t>
  </si>
  <si>
    <t>1.3.</t>
  </si>
  <si>
    <t>взятие крови из пальца</t>
  </si>
  <si>
    <t>1.3.2.</t>
  </si>
  <si>
    <t>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</si>
  <si>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</si>
  <si>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2.1.</t>
  </si>
  <si>
    <t>исследование мочи</t>
  </si>
  <si>
    <t>2.1.1.</t>
  </si>
  <si>
    <t>определение количества, цвета, прозрачности, наличия осадка, относительной плотности, pH</t>
  </si>
  <si>
    <t>2.1.2.</t>
  </si>
  <si>
    <t>обнаружение глюкозы экспресс-тестом</t>
  </si>
  <si>
    <t>2.1.3.</t>
  </si>
  <si>
    <t>обнаружение белка</t>
  </si>
  <si>
    <t>2.1.3.2.</t>
  </si>
  <si>
    <t>с сульфосалициловой кислотой</t>
  </si>
  <si>
    <t>2.1.4.</t>
  </si>
  <si>
    <t>определение белка</t>
  </si>
  <si>
    <t>2.1.4.1.</t>
  </si>
  <si>
    <t>2.1.10.</t>
  </si>
  <si>
    <t>микроскопическое исследование осадка</t>
  </si>
  <si>
    <t>2.1.10.1.</t>
  </si>
  <si>
    <t>в норме</t>
  </si>
  <si>
    <t>2.10.</t>
  </si>
  <si>
    <t>обнаружение трихомонад и гонококков в препаратах отделяемого мочеполовых органов, окрашенных метиленовым синим и по Граму</t>
  </si>
  <si>
    <t>обнаружение трихомонад и гонококков в окрашенных метиленовым синим препаратах отделяемого мочеполовых органов</t>
  </si>
  <si>
    <t>3.1.</t>
  </si>
  <si>
    <t>определение гемоглобина гемоглобин-цианидным методом</t>
  </si>
  <si>
    <t>3.2.</t>
  </si>
  <si>
    <t>подсчет эритроцитов в счетной камере</t>
  </si>
  <si>
    <t>определение скорости оседания эритроцитов</t>
  </si>
  <si>
    <t>3.8.</t>
  </si>
  <si>
    <t>подсчет лейкоцитов в счетной камере</t>
  </si>
  <si>
    <t>3.8.1.</t>
  </si>
  <si>
    <t>для негематологических заболеваний</t>
  </si>
  <si>
    <t>8.17.11.</t>
  </si>
  <si>
    <t>8.17.11.1.</t>
  </si>
  <si>
    <t>с инактивированной нативной сывороткой крови – качественный метод (единичное исследование)</t>
  </si>
  <si>
    <t>Отдельные операции</t>
  </si>
  <si>
    <t>Общеклинические исследования</t>
  </si>
  <si>
    <t>Гематологические исследования</t>
  </si>
  <si>
    <t>Бактериологические исследования</t>
  </si>
  <si>
    <t>проба</t>
  </si>
  <si>
    <t>исследование</t>
  </si>
  <si>
    <t>Единичное исследование</t>
  </si>
  <si>
    <t>каждое последующее</t>
  </si>
  <si>
    <t>Прейскурант цен на платные лабораторные исследования</t>
  </si>
  <si>
    <t>для иностранных граждан</t>
  </si>
  <si>
    <t>Прейскурант цен на платную услугу "Стоматология" для иностранных граждан</t>
  </si>
  <si>
    <t>1.</t>
  </si>
  <si>
    <t>Общие стоматологические мероприятия</t>
  </si>
  <si>
    <t>Стоматологические обследования и процедуры</t>
  </si>
  <si>
    <t>1.1.1.</t>
  </si>
  <si>
    <t>обследование</t>
  </si>
  <si>
    <t>1.1.2.</t>
  </si>
  <si>
    <t>1.1.4.</t>
  </si>
  <si>
    <t>процедур</t>
  </si>
  <si>
    <t>1.1.5.</t>
  </si>
  <si>
    <t>анализ визиограмм, панорамных рентгенограмм, ортопантомограмм, телерентгенограммы</t>
  </si>
  <si>
    <t>1.1.6.</t>
  </si>
  <si>
    <t>анализ результатов дополнительных методов исследования</t>
  </si>
  <si>
    <t>1.2.1.</t>
  </si>
  <si>
    <t>мотивация по факторам риска стоматологических заболеваний, обучение пациента чистке зубов</t>
  </si>
  <si>
    <t>1.2.2.</t>
  </si>
  <si>
    <t>покрытие одного зуба фторсодержащим или герметизирующим препаратом</t>
  </si>
  <si>
    <t>манипуляция</t>
  </si>
  <si>
    <t xml:space="preserve">1.2.3. </t>
  </si>
  <si>
    <t>покрытие последующего зуба фторсодержащим или герметизирующим препаратом</t>
  </si>
  <si>
    <t>1.2.4.</t>
  </si>
  <si>
    <t xml:space="preserve">контроль гигиены с применением специальных индексов в области ключевых зубов </t>
  </si>
  <si>
    <t>1.2.6.</t>
  </si>
  <si>
    <t>1.2.7.</t>
  </si>
  <si>
    <t>инструментальное удаление зубных отложений с одного зуба (ручным инструментом)</t>
  </si>
  <si>
    <t>1.2.13.</t>
  </si>
  <si>
    <t>манип-я</t>
  </si>
  <si>
    <t>1.3.3.</t>
  </si>
  <si>
    <t>1.4.1.</t>
  </si>
  <si>
    <t>наложение временной пломбы</t>
  </si>
  <si>
    <t>1.4.2.</t>
  </si>
  <si>
    <t>1.4.3.</t>
  </si>
  <si>
    <t>1.4.4.</t>
  </si>
  <si>
    <t>1.4.5.</t>
  </si>
  <si>
    <t>1.4.6.</t>
  </si>
  <si>
    <t>снятие одной цельнолитой, мелаллокерамической, металлоакриловой коронки</t>
  </si>
  <si>
    <t>1.4.7.</t>
  </si>
  <si>
    <t>инстилляция (орошение) полости рта антисептиком</t>
  </si>
  <si>
    <t>1.4.8.</t>
  </si>
  <si>
    <t>ретракция десны одного зуба</t>
  </si>
  <si>
    <t>1.4.9.</t>
  </si>
  <si>
    <t>применение кровоостанавливающего средства</t>
  </si>
  <si>
    <t>1.4.13.</t>
  </si>
  <si>
    <t>коагуляция гипертрофированного десневого сосочка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</si>
  <si>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</si>
  <si>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</si>
  <si>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</si>
  <si>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</si>
  <si>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</si>
  <si>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1.4.18.</t>
  </si>
  <si>
    <t xml:space="preserve"> оттиск из гипса</t>
  </si>
  <si>
    <t>1.4.20.</t>
  </si>
  <si>
    <t>1.4.21.</t>
  </si>
  <si>
    <t>отливка модели из супергипса</t>
  </si>
  <si>
    <t>1.4.22.</t>
  </si>
  <si>
    <t>отливка модели комбинированной</t>
  </si>
  <si>
    <t>1.4.23.</t>
  </si>
  <si>
    <t>гравировка гипсовых моделей</t>
  </si>
  <si>
    <t>1.4.24.</t>
  </si>
  <si>
    <t>избирательное пришлифовывание бугров одного зуба</t>
  </si>
  <si>
    <t>1.4.25.</t>
  </si>
  <si>
    <t>избирательное пришлифовывание бугров двух контактных зубов (супраокклюзия)</t>
  </si>
  <si>
    <t>1.4.29.</t>
  </si>
  <si>
    <t>забор материала для гистологического исследования (биопсия)</t>
  </si>
  <si>
    <t>герметизация фисур одного зуба (неинвазивный метод)</t>
  </si>
  <si>
    <t>2.2.1.</t>
  </si>
  <si>
    <t>2.2.2.</t>
  </si>
  <si>
    <t>2.2.3.</t>
  </si>
  <si>
    <t>2.2.4.</t>
  </si>
  <si>
    <t>изготовление изолирующей прокладки из стеклоиономерного цемента</t>
  </si>
  <si>
    <t xml:space="preserve">изготовление изолирующей  фотоотверждаемой (композит, компомер, флоу) прокладки </t>
  </si>
  <si>
    <t>изготовление изолирующей прокладки адгезивной системой</t>
  </si>
  <si>
    <t>2.3.5.</t>
  </si>
  <si>
    <t>изготовление кальцийсодержащей лечебной прокладки</t>
  </si>
  <si>
    <t>2.4.1.</t>
  </si>
  <si>
    <t>2.4.2.</t>
  </si>
  <si>
    <t>2.4.3.</t>
  </si>
  <si>
    <t>2.4.4.</t>
  </si>
  <si>
    <t>2.4.5.</t>
  </si>
  <si>
    <t>2.4.8.</t>
  </si>
  <si>
    <t>2.4.9.</t>
  </si>
  <si>
    <t>2.4.10.</t>
  </si>
  <si>
    <t>2.4.11.</t>
  </si>
  <si>
    <t>2.4.12.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</si>
  <si>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</si>
  <si>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</si>
  <si>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и инструментальная обработка одного канала зуба, ранее запломбированного пастой,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</si>
  <si>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</si>
  <si>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</si>
  <si>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</si>
  <si>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</si>
  <si>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</si>
  <si>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</si>
  <si>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</si>
  <si>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</si>
  <si>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</si>
  <si>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</si>
  <si>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2.4.20.</t>
  </si>
  <si>
    <t>2.4.21.</t>
  </si>
  <si>
    <t>пломбирование одного канала гуттаперчевыми штифтами на силлере методом конденсации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</si>
  <si>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</si>
  <si>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</si>
  <si>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</si>
  <si>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</si>
  <si>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</si>
  <si>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</si>
  <si>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</si>
  <si>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</si>
  <si>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2.5.16.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</si>
  <si>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</si>
  <si>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</si>
  <si>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1/3 коронки зуба</t>
  </si>
  <si>
    <t>2.5.18.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</si>
  <si>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до 1/2 коронки зуба</t>
  </si>
  <si>
    <t>2.5.19.</t>
  </si>
  <si>
    <t>Реставрация коронковой части одного зуба  стеклоиномерным цементом при лечении кариозной полости (1,2,3,4,5 классы по Блэку) с локализацией полостей независимо от поверхности при разрушении более 1/2 коронки зуба</t>
  </si>
  <si>
    <t>2.5.20.</t>
  </si>
  <si>
    <t>востановление коронковой части зуба с применением парапульпарного штифта (без стоимости пломбы)</t>
  </si>
  <si>
    <t>2.5.22.</t>
  </si>
  <si>
    <t>востановление коронковой части зуба с применением анкера (интрапульпарного штифта) в одном канале (без стоимости пломбы)</t>
  </si>
  <si>
    <t>2.5.23.</t>
  </si>
  <si>
    <t>виниринговое (прямое) покрытие коронковой части зуба (без стоимости пломбы)</t>
  </si>
  <si>
    <t>2.5.24.</t>
  </si>
  <si>
    <t>востановление угла коронковой части зуба при отломе (без стоимости пломба)</t>
  </si>
  <si>
    <t>2.5.25.</t>
  </si>
  <si>
    <t>востановление угла коронковой части зуба при лечении кариеса и пульпита  (без стоимости пломба)</t>
  </si>
  <si>
    <t>2.5.26.</t>
  </si>
  <si>
    <t>Полное востановление анатомической формы коронковой части фронтального зуба (без стоимости пломбы)</t>
  </si>
  <si>
    <t>2.5.27.</t>
  </si>
  <si>
    <t>Полное востановление анатомической формы коронковой части жевательного зуба (без стоимости пломбы)</t>
  </si>
  <si>
    <t>2.5.28.</t>
  </si>
  <si>
    <t>Наложение матрицы</t>
  </si>
  <si>
    <t>2.5.32.</t>
  </si>
  <si>
    <t>шлифовка, полировка пломбы из компазиционного материала химического отверждения</t>
  </si>
  <si>
    <t>2.5.33.</t>
  </si>
  <si>
    <t xml:space="preserve">шлифовка, полировка пломбы из фотоотверждаемого компазиционного материала </t>
  </si>
  <si>
    <t>2.7.1.</t>
  </si>
  <si>
    <t>кюретаж периодонтальных карманов в области одного зуба</t>
  </si>
  <si>
    <t>2.7.3.</t>
  </si>
  <si>
    <t>противоваспалительная лечебная повязка в области одного секстанта</t>
  </si>
  <si>
    <t>3.1.10.</t>
  </si>
  <si>
    <t>операция удаления одного однокорневого зуба щипцами</t>
  </si>
  <si>
    <t>операция</t>
  </si>
  <si>
    <t>3.1.11.</t>
  </si>
  <si>
    <t>операция удаления одного однокорневого зуба щипцами и элеватором</t>
  </si>
  <si>
    <t>3.1.12.</t>
  </si>
  <si>
    <t>операция удаления однокорневого зуба методом выдалбливания с выкраиванием слизистонадкостничного лоскута</t>
  </si>
  <si>
    <t>3.1.13.</t>
  </si>
  <si>
    <t>операция удаления однокорневого зуба методом выпиливания и выдалбливания с выкраиванием слизистонадкостничного лоскута</t>
  </si>
  <si>
    <t>3.1.14.</t>
  </si>
  <si>
    <t>операция удаления одного многокорневого зуба щипцами</t>
  </si>
  <si>
    <t>3.1.15.</t>
  </si>
  <si>
    <t>операция удаления одного многокорневого зуба щипцами и элеватором</t>
  </si>
  <si>
    <t>3.1.16.</t>
  </si>
  <si>
    <t>операция удаления многокорневого зуба методом выдалбливания с выкраиванием слизистонадкостничного лоскута</t>
  </si>
  <si>
    <t>3.1.17.</t>
  </si>
  <si>
    <t>операция удаления многокорневого зуба методом выпиливания и выдалбливания с выкраиванием слизистонадкостничного лоскута</t>
  </si>
  <si>
    <t>3.1.18.</t>
  </si>
  <si>
    <t xml:space="preserve">операция удаления ретенированного зуба </t>
  </si>
  <si>
    <t>3.1.19.</t>
  </si>
  <si>
    <t>операция усложненного удаления ретенированного зуба</t>
  </si>
  <si>
    <t>3.1.20.</t>
  </si>
  <si>
    <t>операция удаления одного постоянного зуба третьей степени подвижности или одного молочного зуба.</t>
  </si>
  <si>
    <t>4.1.1.</t>
  </si>
  <si>
    <t>4.1.2.</t>
  </si>
  <si>
    <t>4.1.3.</t>
  </si>
  <si>
    <t>клиническая параллелометрия</t>
  </si>
  <si>
    <t>4.2.1.</t>
  </si>
  <si>
    <t>4.2.2.</t>
  </si>
  <si>
    <t>4.2.3.</t>
  </si>
  <si>
    <t>постоянная фиксация одной  коронки ,реставр вкладки</t>
  </si>
  <si>
    <t>4.2.4.</t>
  </si>
  <si>
    <t>4.2.5.</t>
  </si>
  <si>
    <t>постоянная фиксация вкладки культевой со штифтом</t>
  </si>
  <si>
    <t>4.2.6.</t>
  </si>
  <si>
    <t>исправление фасетки пластмассовой</t>
  </si>
  <si>
    <t>4.2.9.</t>
  </si>
  <si>
    <t xml:space="preserve">препарирование одного зуба, корня под культевую штиф.вкладку с 1 каналом </t>
  </si>
  <si>
    <t>4.2.10.</t>
  </si>
  <si>
    <t>препарирование одного зуба, корня под культевую штиф.вкладку с 2 каналами</t>
  </si>
  <si>
    <t>4.2.11.</t>
  </si>
  <si>
    <t xml:space="preserve">препарирование одного зуба, корня под культевую штиф.вкладку с 3 каналами </t>
  </si>
  <si>
    <t>4.2.12.</t>
  </si>
  <si>
    <t>моделирование вкладки культевой с одним штифтом</t>
  </si>
  <si>
    <t>4.2.13.</t>
  </si>
  <si>
    <t>моделирование вкладки культевой с двумя штифтами</t>
  </si>
  <si>
    <t>4.2.14.</t>
  </si>
  <si>
    <t>моделирование вкладки культевой с тремя штифтами</t>
  </si>
  <si>
    <t>4.2.15.</t>
  </si>
  <si>
    <t>препарирование одного зуба под вкладку из компазиционного, керамического материала, ложа для шинирующего протеза</t>
  </si>
  <si>
    <t>4.2.16.</t>
  </si>
  <si>
    <t>припасовка вкладки культевой с одним штифтом</t>
  </si>
  <si>
    <t>4.2.17.</t>
  </si>
  <si>
    <t>припасовка вкладки культевой с двумя  штифтами</t>
  </si>
  <si>
    <t>4.2.18.</t>
  </si>
  <si>
    <t>припасовка вкладки культевой с тремя  штифтами</t>
  </si>
  <si>
    <t>4.2.19.</t>
  </si>
  <si>
    <t>припасовка вкладки культевой со  штифтом</t>
  </si>
  <si>
    <t>4.2.20.</t>
  </si>
  <si>
    <t xml:space="preserve">припасовка вкладки из компазиционного, керамического материала </t>
  </si>
  <si>
    <t>4.2.21.</t>
  </si>
  <si>
    <t>препарирование одного зуба под коронку пластмассовую</t>
  </si>
  <si>
    <t>4.2.22.</t>
  </si>
  <si>
    <t>усложненное препарирование одного зуба под коронку пластмассовую</t>
  </si>
  <si>
    <t>4.2.23.</t>
  </si>
  <si>
    <t>препарирование одного зуба под коронку цельнолитую, все виды штампованных коронок</t>
  </si>
  <si>
    <t>4.2.24.</t>
  </si>
  <si>
    <t>усложненное препарирование одного зуба под коронку цельнолитую, все виды штампованных коронок</t>
  </si>
  <si>
    <t>4.2.27.</t>
  </si>
  <si>
    <t>препарирование одного зуба под полукоронку, ламинат</t>
  </si>
  <si>
    <t>4.2.28.</t>
  </si>
  <si>
    <t>усложненное препарирование одного зуба под полукоронку, ламинат</t>
  </si>
  <si>
    <t>4.2.29.</t>
  </si>
  <si>
    <t xml:space="preserve">припасовка 1 пластмассовой коронки </t>
  </si>
  <si>
    <t>4.2.30.</t>
  </si>
  <si>
    <t xml:space="preserve">припасовка 1  коронки цельнолитой, всех видов штампованных коронок </t>
  </si>
  <si>
    <t>4.2.34.</t>
  </si>
  <si>
    <t>припасовка одной полукоронки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</si>
  <si>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</si>
  <si>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</si>
  <si>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</si>
  <si>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</si>
  <si>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 xml:space="preserve">4.2.37. </t>
  </si>
  <si>
    <t>сдача несъемной конструкции протеза из расчета на одну единицу</t>
  </si>
  <si>
    <t>4.2.38.</t>
  </si>
  <si>
    <t>коррекция окклюзионных взаимоотношений несъемной конструкции протеза из расчета на одну единицу</t>
  </si>
  <si>
    <t>4.2.39.</t>
  </si>
  <si>
    <t>вкладка композитная, элемент шинирующего протеза</t>
  </si>
  <si>
    <t>4.3.1.</t>
  </si>
  <si>
    <t>4.3.2.</t>
  </si>
  <si>
    <t>4.3.3.</t>
  </si>
  <si>
    <t>оттиск функциональный</t>
  </si>
  <si>
    <t>4.3.4.</t>
  </si>
  <si>
    <t>4.3.5.</t>
  </si>
  <si>
    <t>4.3.6.</t>
  </si>
  <si>
    <t>4.3.7.</t>
  </si>
  <si>
    <t xml:space="preserve">сдача съемного протеза </t>
  </si>
  <si>
    <t>6.1.1.</t>
  </si>
  <si>
    <t>изделие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</si>
  <si>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</si>
  <si>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</si>
  <si>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</si>
  <si>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</si>
  <si>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</si>
  <si>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</si>
  <si>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</si>
  <si>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</si>
  <si>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</si>
  <si>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>6.1.11.</t>
  </si>
  <si>
    <t>6.1.12.</t>
  </si>
  <si>
    <t>6.1.13.</t>
  </si>
  <si>
    <t>6.1.14.</t>
  </si>
  <si>
    <t>6.1.15.</t>
  </si>
  <si>
    <t>6.1.17.</t>
  </si>
  <si>
    <t>6.1.18.</t>
  </si>
  <si>
    <t>6.1.19.</t>
  </si>
  <si>
    <t>6.1.20.</t>
  </si>
  <si>
    <t>6.1.22.</t>
  </si>
  <si>
    <t>6.1.23.</t>
  </si>
  <si>
    <t>6.1.24.</t>
  </si>
  <si>
    <t>6.1.25.</t>
  </si>
  <si>
    <t>изготовление телескопического крепления с использованием штампованных коронок</t>
  </si>
  <si>
    <t>6.1.27.</t>
  </si>
  <si>
    <t>изготовление шины боксерской</t>
  </si>
  <si>
    <t>6.1.28.</t>
  </si>
  <si>
    <t>перебазировка съемного протеза</t>
  </si>
  <si>
    <t>6.1.29.</t>
  </si>
  <si>
    <t>изготовление замкового крепления в съемном пластиночном протезе</t>
  </si>
  <si>
    <t>6.1.30.</t>
  </si>
  <si>
    <t>замена втулки замкового крепления</t>
  </si>
  <si>
    <t>6.1.31.</t>
  </si>
  <si>
    <t>армирование протеза сеткой стандартной</t>
  </si>
  <si>
    <t>6.1.32.</t>
  </si>
  <si>
    <t>изготовление воскового базиса с оклюзионными валиками</t>
  </si>
  <si>
    <t>6.1.33.</t>
  </si>
  <si>
    <t>перепостановка зубов</t>
  </si>
  <si>
    <t>6.3.1.</t>
  </si>
  <si>
    <t>6.3.2.</t>
  </si>
  <si>
    <t>6.9.1.</t>
  </si>
  <si>
    <t>отливка модели из гипса, гипсовой блокформы</t>
  </si>
  <si>
    <t>6.9.9.</t>
  </si>
  <si>
    <t>6.9.10.</t>
  </si>
  <si>
    <t>устранение двух  переломов базиса в протезе</t>
  </si>
  <si>
    <t>6.9.11.</t>
  </si>
  <si>
    <t>6.9.13.</t>
  </si>
  <si>
    <t>6.9.14.</t>
  </si>
  <si>
    <t>изоляция  двух торусов, экзостозов</t>
  </si>
  <si>
    <t>6.9.15.</t>
  </si>
  <si>
    <t>изоляция трех торусов, экзостозов</t>
  </si>
  <si>
    <t>6.9.19.</t>
  </si>
  <si>
    <t>очистка и полировка протеза</t>
  </si>
  <si>
    <t>6.9.20.</t>
  </si>
  <si>
    <t>изготовление вкладки из композиционных материалов</t>
  </si>
  <si>
    <t>6.10.</t>
  </si>
  <si>
    <t>отливка деталей из нержавеющей стали (зуб литой, защитка для фасетки или штифтового зуба, окклюзионная накладка, полукоронка, вкладка, вкладка культевая, штанка по Румпелю, опорная лапка)</t>
  </si>
  <si>
    <t>6.24.1.</t>
  </si>
  <si>
    <t>коронка стальная востановительная, экваторная коронка</t>
  </si>
  <si>
    <t>6.24.2.</t>
  </si>
  <si>
    <t>коронка стальная востановительная с пластмассовой облицовкой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</si>
  <si>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</si>
  <si>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</si>
  <si>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</si>
  <si>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</si>
  <si>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</si>
  <si>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6.24.9.</t>
  </si>
  <si>
    <t>окклюзионная накладка (лапка)</t>
  </si>
  <si>
    <t>исслед-е</t>
  </si>
  <si>
    <t>Примечание: В тарифах  не  учтена  стоимость  лекарственных  средств изделий  медицинского  назначения и других материалов, которые оплачиваются заказчиком дополнительно.</t>
  </si>
  <si>
    <t>Е.М. Ишутина</t>
  </si>
  <si>
    <t>_____________________Е.М. Ишутина</t>
  </si>
  <si>
    <t>Экономист                                                       ____________ Т. В Быкова</t>
  </si>
  <si>
    <t>1,2,9.</t>
  </si>
  <si>
    <t>удаление зубных отложений ультразвуковым скейлером с одного зуба</t>
  </si>
  <si>
    <t xml:space="preserve"> </t>
  </si>
  <si>
    <t>Прейскурант цен на платную услугу "Осмотры специалистами"                             для иностранных граждан</t>
  </si>
  <si>
    <t>Экономист                                    Т.В. Быкова</t>
  </si>
  <si>
    <t xml:space="preserve">Экономист                                    Т.В. Быкова  </t>
  </si>
  <si>
    <r>
      <t>" 26  "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 xml:space="preserve"> октября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2018 года </t>
    </r>
    <r>
      <rPr>
        <u val="single"/>
        <sz val="10"/>
        <rFont val="Arial"/>
        <family val="2"/>
      </rPr>
      <t xml:space="preserve"> </t>
    </r>
  </si>
  <si>
    <r>
      <t>"</t>
    </r>
    <r>
      <rPr>
        <u val="single"/>
        <sz val="10"/>
        <rFont val="Arial"/>
        <family val="2"/>
      </rPr>
      <t xml:space="preserve"> 26 </t>
    </r>
    <r>
      <rPr>
        <sz val="10"/>
        <rFont val="Arial"/>
        <family val="0"/>
      </rPr>
      <t>"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октября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2018 года </t>
    </r>
    <r>
      <rPr>
        <sz val="10"/>
        <rFont val="Arial"/>
        <family val="2"/>
      </rPr>
      <t xml:space="preserve"> </t>
    </r>
  </si>
  <si>
    <r>
      <t>"_</t>
    </r>
    <r>
      <rPr>
        <u val="single"/>
        <sz val="10"/>
        <rFont val="Arial"/>
        <family val="2"/>
      </rPr>
      <t xml:space="preserve">26 </t>
    </r>
    <r>
      <rPr>
        <sz val="10"/>
        <rFont val="Arial"/>
        <family val="0"/>
      </rPr>
      <t xml:space="preserve">_" </t>
    </r>
    <r>
      <rPr>
        <u val="single"/>
        <sz val="10"/>
        <rFont val="Arial"/>
        <family val="2"/>
      </rPr>
      <t xml:space="preserve"> октября </t>
    </r>
    <r>
      <rPr>
        <sz val="10"/>
        <rFont val="Arial"/>
        <family val="2"/>
      </rPr>
      <t xml:space="preserve">  </t>
    </r>
    <r>
      <rPr>
        <u val="single"/>
        <sz val="10"/>
        <rFont val="Arial"/>
        <family val="2"/>
      </rPr>
      <t>2018 года</t>
    </r>
  </si>
  <si>
    <t>1.2.</t>
  </si>
  <si>
    <t>прием и регистрация проб</t>
  </si>
  <si>
    <t>1.5.</t>
  </si>
  <si>
    <t>обработка крови для получения:</t>
  </si>
  <si>
    <t>1.5.1.</t>
  </si>
  <si>
    <t>сыворотки</t>
  </si>
  <si>
    <t>Биохимические исследованния:</t>
  </si>
  <si>
    <t>5.1.</t>
  </si>
  <si>
    <t>исследование крови:</t>
  </si>
  <si>
    <t>5.1.1.</t>
  </si>
  <si>
    <t>исследование сыворотки (плазмы) крови:</t>
  </si>
  <si>
    <t>5.1.1.3.</t>
  </si>
  <si>
    <t>проведение исследованиий с использованием многоканальных биохим-х автоанализаторов:</t>
  </si>
  <si>
    <t>5.1.1.3.2.</t>
  </si>
  <si>
    <t>средней производительности (производитель-ность - от 100 до 300 исследований в час):</t>
  </si>
  <si>
    <t>5.1.1.3.2.1.</t>
  </si>
  <si>
    <t>с неавтоматизированной регистрацией результатов исследований</t>
  </si>
  <si>
    <t>Исследование состояния гемостаза</t>
  </si>
  <si>
    <t>6.1.</t>
  </si>
  <si>
    <t>отдельные манипуляции,калибровка и контроль качества исследований:</t>
  </si>
  <si>
    <t xml:space="preserve">обработка венозной крови  для получения плазмы: </t>
  </si>
  <si>
    <t>6.1.1.2</t>
  </si>
  <si>
    <t>бестромбоцитарной</t>
  </si>
  <si>
    <t>6.3.</t>
  </si>
  <si>
    <t>локальные (специфические) тесты:</t>
  </si>
  <si>
    <t>исследование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</si>
  <si>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</si>
  <si>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</si>
  <si>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</si>
  <si>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</si>
  <si>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</si>
  <si>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(далее-АЧТВ)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</si>
  <si>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</si>
  <si>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</si>
  <si>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 xml:space="preserve">Иммунологические исследования </t>
  </si>
  <si>
    <t>Иммуногематология:</t>
  </si>
  <si>
    <t>7.5.2.</t>
  </si>
  <si>
    <t>определение группы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</si>
  <si>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</si>
  <si>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в венозной крови</t>
  </si>
  <si>
    <t>7.5.4.</t>
  </si>
  <si>
    <t>определение резус-фактора экспресс-медодом в приборах без подогрева:</t>
  </si>
  <si>
    <t>7.5.4.2.</t>
  </si>
  <si>
    <t>7.5.5.</t>
  </si>
  <si>
    <t>выявление неполных аллоимунных антиэритроцитарных антител методом конглютинации с применением 10-ти% раствора желатина</t>
  </si>
  <si>
    <t>7.5.6.</t>
  </si>
  <si>
    <t>определение полных антител в реакции агглюцинации в солевой среде</t>
  </si>
  <si>
    <t>7.26.</t>
  </si>
  <si>
    <t>диагностика сифилиса</t>
  </si>
  <si>
    <t>7.26.2.</t>
  </si>
  <si>
    <t>микрореакция преципитации (далее-МРП) с кардиолипиновым антигеном:</t>
  </si>
  <si>
    <t>7.26.2.2.</t>
  </si>
  <si>
    <t>МРП с кардиолипиновым антигеном с анактивированной нативной сывороткой крови-качественный метод (один в серии)</t>
  </si>
  <si>
    <t>7.26.3.</t>
  </si>
  <si>
    <t xml:space="preserve">РПГА с одним диагностикумом: </t>
  </si>
  <si>
    <t>7.26.3.1.</t>
  </si>
  <si>
    <t>РПГА с одним диагностикумом - качественный метод</t>
  </si>
  <si>
    <r>
      <rPr>
        <sz val="13"/>
        <color indexed="8"/>
        <rFont val="Times New Roman"/>
        <family val="1"/>
      </rPr>
      <t>7.5</t>
    </r>
    <r>
      <rPr>
        <b/>
        <sz val="13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</si>
</sst>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</numFmts>
  <fonts count="58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justify" wrapText="1"/>
    </xf>
    <xf numFmtId="0" fontId="0" fillId="0" borderId="10" xfId="0" applyBorder="1" applyAlignment="1">
      <alignment vertical="justify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14" fontId="7" fillId="0" borderId="10" xfId="0" applyNumberFormat="1" applyFont="1" applyBorder="1" applyAlignment="1">
      <alignment vertical="top"/>
    </xf>
    <xf numFmtId="14" fontId="7" fillId="0" borderId="10" xfId="0" applyNumberFormat="1" applyFont="1" applyBorder="1" applyAlignment="1">
      <alignment vertical="top" wrapText="1"/>
    </xf>
    <xf numFmtId="14" fontId="7" fillId="0" borderId="10" xfId="0" applyNumberFormat="1" applyFont="1" applyBorder="1" applyAlignment="1">
      <alignment wrapText="1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9" fontId="53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 vertical="top" wrapText="1"/>
    </xf>
    <xf numFmtId="0" fontId="55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horizontal="left" vertical="center" wrapText="1"/>
    </xf>
    <xf numFmtId="2" fontId="57" fillId="0" borderId="11" xfId="0" applyNumberFormat="1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5" fillId="0" borderId="10" xfId="0" applyFont="1" applyBorder="1" applyAlignment="1">
      <alignment vertical="top"/>
    </xf>
    <xf numFmtId="0" fontId="55" fillId="0" borderId="10" xfId="0" applyFont="1" applyBorder="1" applyAlignment="1">
      <alignment vertical="top"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 vertical="top" wrapText="1"/>
    </xf>
    <xf numFmtId="0" fontId="56" fillId="0" borderId="12" xfId="0" applyFont="1" applyBorder="1" applyAlignment="1">
      <alignment horizontal="left" vertical="center"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0" xfId="0" applyBorder="1" applyAlignment="1">
      <alignment vertical="justify" wrapText="1"/>
    </xf>
    <xf numFmtId="2" fontId="0" fillId="0" borderId="10" xfId="0" applyNumberFormat="1" applyBorder="1" applyAlignment="1">
      <alignment vertical="justify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justify" wrapText="1"/>
    </xf>
    <xf numFmtId="0" fontId="0" fillId="0" borderId="14" xfId="0" applyBorder="1" applyAlignment="1">
      <alignment vertical="justify"/>
    </xf>
    <xf numFmtId="0" fontId="55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55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10" fillId="0" borderId="0" xfId="0" applyFont="1" applyAlignment="1">
      <alignment/>
    </xf>
    <xf numFmtId="49" fontId="55" fillId="0" borderId="11" xfId="0" applyNumberFormat="1" applyFont="1" applyBorder="1" applyAlignment="1">
      <alignment vertical="top"/>
    </xf>
    <xf numFmtId="49" fontId="55" fillId="0" borderId="11" xfId="0" applyNumberFormat="1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center" wrapText="1"/>
    </xf>
    <xf numFmtId="2" fontId="57" fillId="0" borderId="11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view="pageBreakPreview" zoomScale="84" zoomScaleSheetLayoutView="84" zoomScalePageLayoutView="0" workbookViewId="0" topLeftCell="A1">
      <selection activeCell="G18" sqref="G18"/>
    </sheetView>
  </sheetViews>
  <sheetFormatPr defaultColWidth="9.140625" defaultRowHeight="12.75"/>
  <cols>
    <col min="1" max="1" width="6.28125" style="0" customWidth="1"/>
    <col min="2" max="2" width="89.28125" style="0" customWidth="1"/>
    <col min="3" max="3" width="15.8515625" style="0" customWidth="1"/>
    <col min="4" max="4" width="9.57421875" style="0" customWidth="1"/>
    <col min="5" max="5" width="9.8515625" style="0" customWidth="1"/>
  </cols>
  <sheetData>
    <row r="1" spans="1:5" ht="12.75" customHeight="1">
      <c r="A1" s="2"/>
      <c r="B1" s="2"/>
      <c r="C1" s="71" t="s">
        <v>0</v>
      </c>
      <c r="D1" s="71"/>
      <c r="E1" s="71"/>
    </row>
    <row r="2" spans="1:5" ht="12.75">
      <c r="A2" s="2"/>
      <c r="B2" s="2"/>
      <c r="C2" s="72" t="s">
        <v>115</v>
      </c>
      <c r="D2" s="72"/>
      <c r="E2" s="72"/>
    </row>
    <row r="3" spans="1:5" ht="12.75">
      <c r="A3" s="2"/>
      <c r="B3" s="2"/>
      <c r="C3" s="39"/>
      <c r="D3" s="39"/>
      <c r="E3" s="39"/>
    </row>
    <row r="4" spans="1:5" ht="12.75">
      <c r="A4" s="2"/>
      <c r="B4" s="2"/>
      <c r="C4" s="72" t="s">
        <v>472</v>
      </c>
      <c r="D4" s="72"/>
      <c r="E4" s="72"/>
    </row>
    <row r="5" spans="1:5" ht="12.75">
      <c r="A5" s="2"/>
      <c r="B5" s="2"/>
      <c r="C5" s="76" t="s">
        <v>482</v>
      </c>
      <c r="D5" s="72"/>
      <c r="E5" s="72"/>
    </row>
    <row r="6" spans="1:6" ht="21" customHeight="1">
      <c r="A6" s="2"/>
      <c r="B6" s="73" t="s">
        <v>163</v>
      </c>
      <c r="C6" s="73"/>
      <c r="D6" s="73"/>
      <c r="E6" s="73"/>
      <c r="F6" s="2"/>
    </row>
    <row r="7" spans="1:5" ht="37.5" customHeight="1">
      <c r="A7" s="1" t="s">
        <v>25</v>
      </c>
      <c r="B7" s="1" t="s">
        <v>26</v>
      </c>
      <c r="C7" s="4" t="s">
        <v>113</v>
      </c>
      <c r="D7" s="5" t="s">
        <v>7</v>
      </c>
      <c r="E7" s="6" t="s">
        <v>114</v>
      </c>
    </row>
    <row r="8" spans="1:5" ht="12.75">
      <c r="A8" s="1" t="s">
        <v>164</v>
      </c>
      <c r="B8" s="1" t="s">
        <v>165</v>
      </c>
      <c r="C8" s="1"/>
      <c r="D8" s="1"/>
      <c r="E8" s="1"/>
    </row>
    <row r="9" spans="1:5" ht="13.5" customHeight="1">
      <c r="A9" s="1" t="s">
        <v>27</v>
      </c>
      <c r="B9" s="1" t="s">
        <v>166</v>
      </c>
      <c r="C9" s="1"/>
      <c r="D9" s="1"/>
      <c r="E9" s="1"/>
    </row>
    <row r="10" spans="1:7" ht="14.25" customHeight="1">
      <c r="A10" s="1" t="s">
        <v>167</v>
      </c>
      <c r="B10" s="4" t="s">
        <v>28</v>
      </c>
      <c r="C10" s="4" t="s">
        <v>168</v>
      </c>
      <c r="D10" s="37">
        <f>3.26*1.08*1.06</f>
        <v>3.7320480000000003</v>
      </c>
      <c r="E10" s="37"/>
      <c r="F10" s="38"/>
      <c r="G10" s="38"/>
    </row>
    <row r="11" spans="1:7" ht="15" customHeight="1">
      <c r="A11" s="1" t="s">
        <v>169</v>
      </c>
      <c r="B11" s="4" t="s">
        <v>29</v>
      </c>
      <c r="C11" s="4" t="s">
        <v>168</v>
      </c>
      <c r="D11" s="37">
        <f>1.63*1.08*1.06</f>
        <v>1.8660240000000001</v>
      </c>
      <c r="E11" s="37"/>
      <c r="F11" s="38"/>
      <c r="G11" s="38"/>
    </row>
    <row r="12" spans="1:7" ht="12.75" customHeight="1">
      <c r="A12" s="1" t="s">
        <v>170</v>
      </c>
      <c r="B12" s="4" t="s">
        <v>30</v>
      </c>
      <c r="C12" s="4" t="s">
        <v>171</v>
      </c>
      <c r="D12" s="37">
        <f>0.82*1.08*1.06</f>
        <v>0.9387360000000001</v>
      </c>
      <c r="E12" s="37"/>
      <c r="F12" s="38"/>
      <c r="G12" s="38"/>
    </row>
    <row r="13" spans="1:7" ht="12.75">
      <c r="A13" s="1" t="s">
        <v>172</v>
      </c>
      <c r="B13" s="4" t="s">
        <v>173</v>
      </c>
      <c r="C13" s="4" t="s">
        <v>171</v>
      </c>
      <c r="D13" s="37">
        <f>0.49*1.08*1.06</f>
        <v>0.560952</v>
      </c>
      <c r="E13" s="37"/>
      <c r="F13" s="38"/>
      <c r="G13" s="38"/>
    </row>
    <row r="14" spans="1:7" ht="12.75">
      <c r="A14" s="1" t="s">
        <v>174</v>
      </c>
      <c r="B14" s="4" t="s">
        <v>175</v>
      </c>
      <c r="C14" s="4" t="s">
        <v>171</v>
      </c>
      <c r="D14" s="37">
        <f>0.82*1.08*1.06</f>
        <v>0.9387360000000001</v>
      </c>
      <c r="E14" s="37"/>
      <c r="F14" s="38"/>
      <c r="G14" s="38"/>
    </row>
    <row r="15" spans="1:7" ht="12.75">
      <c r="A15" s="1" t="s">
        <v>176</v>
      </c>
      <c r="B15" s="4" t="s">
        <v>177</v>
      </c>
      <c r="C15" s="4" t="s">
        <v>171</v>
      </c>
      <c r="D15" s="37">
        <f>1.63*1.08*1.06</f>
        <v>1.8660240000000001</v>
      </c>
      <c r="E15" s="37"/>
      <c r="F15" s="38"/>
      <c r="G15" s="38"/>
    </row>
    <row r="16" spans="1:7" ht="12.75">
      <c r="A16" s="1" t="s">
        <v>178</v>
      </c>
      <c r="B16" s="4" t="s">
        <v>179</v>
      </c>
      <c r="C16" s="4" t="s">
        <v>180</v>
      </c>
      <c r="D16" s="37">
        <f>0.65*1.08*1.06</f>
        <v>0.7441200000000001</v>
      </c>
      <c r="E16" s="37"/>
      <c r="F16" s="38"/>
      <c r="G16" s="38"/>
    </row>
    <row r="17" spans="1:7" ht="12.75">
      <c r="A17" s="1" t="s">
        <v>181</v>
      </c>
      <c r="B17" s="4" t="s">
        <v>182</v>
      </c>
      <c r="C17" s="4" t="s">
        <v>180</v>
      </c>
      <c r="D17" s="37">
        <f>0.49*1.08*1.06</f>
        <v>0.560952</v>
      </c>
      <c r="E17" s="37"/>
      <c r="F17" s="38"/>
      <c r="G17" s="38"/>
    </row>
    <row r="18" spans="1:7" ht="12.75">
      <c r="A18" s="1" t="s">
        <v>183</v>
      </c>
      <c r="B18" s="4" t="s">
        <v>184</v>
      </c>
      <c r="C18" s="4" t="s">
        <v>171</v>
      </c>
      <c r="D18" s="37">
        <f>1.3*1.08*1.06</f>
        <v>1.4882400000000002</v>
      </c>
      <c r="E18" s="37"/>
      <c r="F18" s="38"/>
      <c r="G18" s="38"/>
    </row>
    <row r="19" spans="1:7" ht="12.75">
      <c r="A19" s="1" t="s">
        <v>185</v>
      </c>
      <c r="B19" s="4" t="s">
        <v>31</v>
      </c>
      <c r="C19" s="4" t="s">
        <v>180</v>
      </c>
      <c r="D19" s="37">
        <f>0.49*1.08*1.06</f>
        <v>0.560952</v>
      </c>
      <c r="E19" s="37"/>
      <c r="F19" s="38"/>
      <c r="G19" s="38"/>
    </row>
    <row r="20" spans="1:7" ht="12.75">
      <c r="A20" s="1" t="s">
        <v>186</v>
      </c>
      <c r="B20" s="14" t="s">
        <v>187</v>
      </c>
      <c r="C20" s="4" t="s">
        <v>180</v>
      </c>
      <c r="D20" s="37">
        <f>0.98*1.08*1.06</f>
        <v>1.121904</v>
      </c>
      <c r="E20" s="37"/>
      <c r="F20" s="38"/>
      <c r="G20" s="38"/>
    </row>
    <row r="21" spans="1:7" ht="12.75">
      <c r="A21" s="41" t="s">
        <v>474</v>
      </c>
      <c r="B21" s="22" t="s">
        <v>475</v>
      </c>
      <c r="C21" s="42" t="s">
        <v>180</v>
      </c>
      <c r="D21" s="43">
        <v>5.07</v>
      </c>
      <c r="E21" s="37"/>
      <c r="F21" s="38"/>
      <c r="G21" s="38"/>
    </row>
    <row r="22" spans="1:7" ht="12.75">
      <c r="A22" s="1" t="s">
        <v>188</v>
      </c>
      <c r="B22" s="15" t="s">
        <v>32</v>
      </c>
      <c r="C22" s="4" t="s">
        <v>180</v>
      </c>
      <c r="D22" s="37">
        <f>0.65*1.08*1.06</f>
        <v>0.7441200000000001</v>
      </c>
      <c r="E22" s="37"/>
      <c r="F22" s="38"/>
      <c r="G22" s="38"/>
    </row>
    <row r="23" spans="1:7" ht="12.75">
      <c r="A23" s="16" t="s">
        <v>118</v>
      </c>
      <c r="B23" s="15" t="s">
        <v>38</v>
      </c>
      <c r="C23" s="4" t="s">
        <v>189</v>
      </c>
      <c r="D23" s="37">
        <f>1.63*1.08*1.06</f>
        <v>1.8660240000000001</v>
      </c>
      <c r="E23" s="37"/>
      <c r="F23" s="38"/>
      <c r="G23" s="38"/>
    </row>
    <row r="24" spans="1:7" ht="12.75">
      <c r="A24" s="16" t="s">
        <v>190</v>
      </c>
      <c r="B24" s="15" t="s">
        <v>39</v>
      </c>
      <c r="C24" s="4" t="s">
        <v>189</v>
      </c>
      <c r="D24" s="37">
        <f>2.44*1.08*1.06</f>
        <v>2.7933120000000002</v>
      </c>
      <c r="E24" s="37"/>
      <c r="F24" s="38"/>
      <c r="G24" s="38"/>
    </row>
    <row r="25" spans="1:7" ht="12.75">
      <c r="A25" s="17" t="s">
        <v>191</v>
      </c>
      <c r="B25" s="18" t="s">
        <v>192</v>
      </c>
      <c r="C25" s="4" t="s">
        <v>189</v>
      </c>
      <c r="D25" s="37">
        <f>0.82*1.08*1.06</f>
        <v>0.9387360000000001</v>
      </c>
      <c r="E25" s="37"/>
      <c r="F25" s="38"/>
      <c r="G25" s="38"/>
    </row>
    <row r="26" spans="1:7" ht="12.75">
      <c r="A26" s="19" t="s">
        <v>193</v>
      </c>
      <c r="B26" s="20" t="s">
        <v>33</v>
      </c>
      <c r="C26" s="4" t="s">
        <v>189</v>
      </c>
      <c r="D26" s="37">
        <f>1.95*1.08*1.06</f>
        <v>2.23236</v>
      </c>
      <c r="E26" s="37"/>
      <c r="F26" s="38"/>
      <c r="G26" s="38"/>
    </row>
    <row r="27" spans="1:7" ht="12.75">
      <c r="A27" s="21" t="s">
        <v>194</v>
      </c>
      <c r="B27" s="18" t="s">
        <v>34</v>
      </c>
      <c r="C27" s="4" t="s">
        <v>189</v>
      </c>
      <c r="D27" s="37">
        <f>0.98*1.08*1.06</f>
        <v>1.121904</v>
      </c>
      <c r="E27" s="37"/>
      <c r="F27" s="38"/>
      <c r="G27" s="38"/>
    </row>
    <row r="28" spans="1:7" ht="12.75">
      <c r="A28" s="19" t="s">
        <v>195</v>
      </c>
      <c r="B28" s="18" t="s">
        <v>35</v>
      </c>
      <c r="C28" s="4" t="s">
        <v>189</v>
      </c>
      <c r="D28" s="37">
        <f>0.82*1.08*1.06</f>
        <v>0.9387360000000001</v>
      </c>
      <c r="E28" s="37"/>
      <c r="F28" s="38"/>
      <c r="G28" s="38"/>
    </row>
    <row r="29" spans="1:7" ht="12.75">
      <c r="A29" s="21" t="s">
        <v>196</v>
      </c>
      <c r="B29" s="18" t="s">
        <v>36</v>
      </c>
      <c r="C29" s="4" t="s">
        <v>189</v>
      </c>
      <c r="D29" s="37">
        <f>1.63*1.08*1.06</f>
        <v>1.8660240000000001</v>
      </c>
      <c r="E29" s="37"/>
      <c r="F29" s="38"/>
      <c r="G29" s="38"/>
    </row>
    <row r="30" spans="1:7" ht="12.75">
      <c r="A30" s="21" t="s">
        <v>197</v>
      </c>
      <c r="B30" s="22" t="s">
        <v>198</v>
      </c>
      <c r="C30" s="4" t="s">
        <v>189</v>
      </c>
      <c r="D30" s="37">
        <f>3.26*1.08*1.06</f>
        <v>3.7320480000000003</v>
      </c>
      <c r="E30" s="37"/>
      <c r="F30" s="38"/>
      <c r="G30" s="38"/>
    </row>
    <row r="31" spans="1:7" ht="12.75">
      <c r="A31" s="21" t="s">
        <v>199</v>
      </c>
      <c r="B31" s="18" t="s">
        <v>200</v>
      </c>
      <c r="C31" s="4" t="s">
        <v>189</v>
      </c>
      <c r="D31" s="37">
        <f>0.49*1.08*1.06</f>
        <v>0.560952</v>
      </c>
      <c r="E31" s="37"/>
      <c r="F31" s="38"/>
      <c r="G31" s="38"/>
    </row>
    <row r="32" spans="1:7" ht="12.75">
      <c r="A32" s="21" t="s">
        <v>201</v>
      </c>
      <c r="B32" s="23" t="s">
        <v>202</v>
      </c>
      <c r="C32" s="4" t="s">
        <v>189</v>
      </c>
      <c r="D32" s="37">
        <f>0.49*1.08*1.06</f>
        <v>0.560952</v>
      </c>
      <c r="E32" s="37"/>
      <c r="F32" s="38"/>
      <c r="G32" s="38"/>
    </row>
    <row r="33" spans="1:7" ht="12.75">
      <c r="A33" s="21" t="s">
        <v>203</v>
      </c>
      <c r="B33" s="23" t="s">
        <v>204</v>
      </c>
      <c r="C33" s="4" t="s">
        <v>189</v>
      </c>
      <c r="D33" s="37">
        <f>0.49*1.08*1.06</f>
        <v>0.560952</v>
      </c>
      <c r="E33" s="37"/>
      <c r="F33" s="38"/>
      <c r="G33" s="38"/>
    </row>
    <row r="34" spans="1:7" ht="12.75">
      <c r="A34" s="21" t="s">
        <v>205</v>
      </c>
      <c r="B34" s="22" t="s">
        <v>206</v>
      </c>
      <c r="C34" s="4" t="s">
        <v>189</v>
      </c>
      <c r="D34" s="37">
        <f>0.65*1.08*1.06</f>
        <v>0.7441200000000001</v>
      </c>
      <c r="E34" s="37"/>
      <c r="F34" s="38"/>
      <c r="G34" s="38"/>
    </row>
    <row r="35" spans="1:7" ht="12.75">
      <c r="A35" s="21" t="s">
        <v>207</v>
      </c>
      <c r="B35" s="22" t="s">
        <v>208</v>
      </c>
      <c r="C35" s="4" t="s">
        <v>189</v>
      </c>
      <c r="D35" s="37">
        <f>2.44*1.08*1.06</f>
        <v>2.7933120000000002</v>
      </c>
      <c r="E35" s="37"/>
      <c r="F35" s="38"/>
      <c r="G35" s="38"/>
    </row>
    <row r="36" spans="1:7" ht="12.75">
      <c r="A36" s="21" t="s">
        <v>209</v>
      </c>
      <c r="B36" s="22" t="s">
        <v>210</v>
      </c>
      <c r="C36" s="4" t="s">
        <v>189</v>
      </c>
      <c r="D36" s="37">
        <f>2.44*1.08*1.06</f>
        <v>2.7933120000000002</v>
      </c>
      <c r="E36" s="37"/>
      <c r="F36" s="38"/>
      <c r="G36" s="38"/>
    </row>
    <row r="37" spans="1:7" ht="12.75">
      <c r="A37" s="21" t="s">
        <v>211</v>
      </c>
      <c r="B37" s="22" t="s">
        <v>37</v>
      </c>
      <c r="C37" s="4" t="s">
        <v>189</v>
      </c>
      <c r="D37" s="37">
        <f>3.26*1.08*1.06</f>
        <v>3.7320480000000003</v>
      </c>
      <c r="E37" s="37"/>
      <c r="F37" s="38"/>
      <c r="G37" s="38"/>
    </row>
    <row r="38" spans="1:7" ht="12.75">
      <c r="A38" s="21" t="s">
        <v>212</v>
      </c>
      <c r="B38" s="24" t="s">
        <v>213</v>
      </c>
      <c r="C38" s="4" t="s">
        <v>189</v>
      </c>
      <c r="D38" s="37">
        <f>1.63*1.08*1.06</f>
        <v>1.8660240000000001</v>
      </c>
      <c r="E38" s="37"/>
      <c r="F38" s="38"/>
      <c r="G38" s="38"/>
    </row>
    <row r="39" spans="1:7" ht="12.75">
      <c r="A39" s="21" t="s">
        <v>214</v>
      </c>
      <c r="B39" s="24" t="s">
        <v>82</v>
      </c>
      <c r="C39" s="4" t="s">
        <v>189</v>
      </c>
      <c r="D39" s="37">
        <f>1.63*1.08*1.06</f>
        <v>1.8660240000000001</v>
      </c>
      <c r="E39" s="37"/>
      <c r="F39" s="38"/>
      <c r="G39" s="38"/>
    </row>
    <row r="40" spans="1:7" ht="12.75">
      <c r="A40" s="21" t="s">
        <v>215</v>
      </c>
      <c r="B40" s="24" t="s">
        <v>216</v>
      </c>
      <c r="C40" s="4" t="s">
        <v>189</v>
      </c>
      <c r="D40" s="37">
        <f>1.95*1.08*1.06</f>
        <v>2.23236</v>
      </c>
      <c r="E40" s="37"/>
      <c r="F40" s="38"/>
      <c r="G40" s="38"/>
    </row>
    <row r="41" spans="1:7" ht="12.75">
      <c r="A41" s="21" t="s">
        <v>217</v>
      </c>
      <c r="B41" s="24" t="s">
        <v>218</v>
      </c>
      <c r="C41" s="4" t="s">
        <v>189</v>
      </c>
      <c r="D41" s="37">
        <f>4.07*1.08*1.06</f>
        <v>4.6593360000000015</v>
      </c>
      <c r="E41" s="37"/>
      <c r="F41" s="38"/>
      <c r="G41" s="38"/>
    </row>
    <row r="42" spans="1:7" ht="12.75">
      <c r="A42" s="21" t="s">
        <v>219</v>
      </c>
      <c r="B42" s="24" t="s">
        <v>220</v>
      </c>
      <c r="C42" s="4" t="s">
        <v>189</v>
      </c>
      <c r="D42" s="37">
        <f>1.63*1.08*1.06</f>
        <v>1.8660240000000001</v>
      </c>
      <c r="E42" s="37"/>
      <c r="F42" s="38"/>
      <c r="G42" s="38"/>
    </row>
    <row r="43" spans="1:7" ht="12.75">
      <c r="A43" s="21" t="s">
        <v>221</v>
      </c>
      <c r="B43" s="25" t="s">
        <v>222</v>
      </c>
      <c r="C43" s="4" t="s">
        <v>189</v>
      </c>
      <c r="D43" s="37">
        <f>0.65*1.08*1.06</f>
        <v>0.7441200000000001</v>
      </c>
      <c r="E43" s="37"/>
      <c r="F43" s="38"/>
      <c r="G43" s="38"/>
    </row>
    <row r="44" spans="1:7" ht="12.75">
      <c r="A44" s="21" t="s">
        <v>223</v>
      </c>
      <c r="B44" s="25" t="s">
        <v>224</v>
      </c>
      <c r="C44" s="4" t="s">
        <v>189</v>
      </c>
      <c r="D44" s="37">
        <f>0.98*1.08*1.06</f>
        <v>1.121904</v>
      </c>
      <c r="E44" s="37"/>
      <c r="F44" s="38"/>
      <c r="G44" s="38"/>
    </row>
    <row r="45" spans="1:7" ht="12.75">
      <c r="A45" s="21" t="s">
        <v>225</v>
      </c>
      <c r="B45" s="25" t="s">
        <v>226</v>
      </c>
      <c r="C45" s="4" t="s">
        <v>189</v>
      </c>
      <c r="D45" s="37">
        <f>3.26*1.08*1.06</f>
        <v>3.7320480000000003</v>
      </c>
      <c r="E45" s="37"/>
      <c r="F45" s="38"/>
      <c r="G45" s="38"/>
    </row>
    <row r="46" spans="1:7" ht="12.75">
      <c r="A46" s="18" t="s">
        <v>123</v>
      </c>
      <c r="B46" s="22" t="s">
        <v>227</v>
      </c>
      <c r="C46" s="4" t="s">
        <v>189</v>
      </c>
      <c r="D46" s="37">
        <f>1.63*1.08*1.06</f>
        <v>1.8660240000000001</v>
      </c>
      <c r="E46" s="37"/>
      <c r="F46" s="38"/>
      <c r="G46" s="38"/>
    </row>
    <row r="47" spans="1:7" ht="12.75">
      <c r="A47" s="26" t="s">
        <v>228</v>
      </c>
      <c r="B47" s="27" t="s">
        <v>41</v>
      </c>
      <c r="C47" s="4" t="s">
        <v>189</v>
      </c>
      <c r="D47" s="37">
        <f>1.3*1.08*1.06</f>
        <v>1.4882400000000002</v>
      </c>
      <c r="E47" s="37"/>
      <c r="F47" s="38"/>
      <c r="G47" s="38"/>
    </row>
    <row r="48" spans="1:7" ht="12.75">
      <c r="A48" s="26" t="s">
        <v>229</v>
      </c>
      <c r="B48" s="27" t="s">
        <v>43</v>
      </c>
      <c r="C48" s="4" t="s">
        <v>189</v>
      </c>
      <c r="D48" s="37">
        <f>1.95*1.08*1.06</f>
        <v>2.23236</v>
      </c>
      <c r="E48" s="37"/>
      <c r="F48" s="38"/>
      <c r="G48" s="38"/>
    </row>
    <row r="49" spans="1:7" ht="12.75">
      <c r="A49" s="26" t="s">
        <v>230</v>
      </c>
      <c r="B49" s="27" t="s">
        <v>45</v>
      </c>
      <c r="C49" s="4" t="s">
        <v>189</v>
      </c>
      <c r="D49" s="37">
        <f>2.93*1.08*1.06</f>
        <v>3.3542640000000006</v>
      </c>
      <c r="E49" s="37"/>
      <c r="F49" s="38"/>
      <c r="G49" s="38"/>
    </row>
    <row r="50" spans="1:7" ht="12.75">
      <c r="A50" s="26" t="s">
        <v>231</v>
      </c>
      <c r="B50" s="27" t="s">
        <v>47</v>
      </c>
      <c r="C50" s="4" t="s">
        <v>189</v>
      </c>
      <c r="D50" s="37">
        <f>3.75*1.08*1.06</f>
        <v>4.293000000000001</v>
      </c>
      <c r="E50" s="37"/>
      <c r="F50" s="38"/>
      <c r="G50" s="38"/>
    </row>
    <row r="51" spans="1:7" ht="12.75">
      <c r="A51" s="26" t="s">
        <v>40</v>
      </c>
      <c r="B51" s="27" t="s">
        <v>48</v>
      </c>
      <c r="C51" s="4" t="s">
        <v>189</v>
      </c>
      <c r="D51" s="37">
        <f>1.3*1.08*1.06</f>
        <v>1.4882400000000002</v>
      </c>
      <c r="E51" s="37"/>
      <c r="F51" s="38"/>
      <c r="G51" s="38"/>
    </row>
    <row r="52" spans="1:7" ht="12.75">
      <c r="A52" s="26" t="s">
        <v>42</v>
      </c>
      <c r="B52" s="27" t="s">
        <v>232</v>
      </c>
      <c r="C52" s="4" t="s">
        <v>189</v>
      </c>
      <c r="D52" s="37">
        <f>1.63*1.08*1.06</f>
        <v>1.8660240000000001</v>
      </c>
      <c r="E52" s="37"/>
      <c r="F52" s="38"/>
      <c r="G52" s="38"/>
    </row>
    <row r="53" spans="1:7" ht="12.75">
      <c r="A53" s="26" t="s">
        <v>44</v>
      </c>
      <c r="B53" s="27" t="s">
        <v>233</v>
      </c>
      <c r="C53" s="4" t="s">
        <v>189</v>
      </c>
      <c r="D53" s="37">
        <f>1.3*1.08*1.06</f>
        <v>1.4882400000000002</v>
      </c>
      <c r="E53" s="37"/>
      <c r="F53" s="38"/>
      <c r="G53" s="38"/>
    </row>
    <row r="54" spans="1:7" ht="12.75">
      <c r="A54" s="26" t="s">
        <v>46</v>
      </c>
      <c r="B54" s="27" t="s">
        <v>234</v>
      </c>
      <c r="C54" s="4" t="s">
        <v>189</v>
      </c>
      <c r="D54" s="37">
        <f>1.3*1.08*1.06</f>
        <v>1.4882400000000002</v>
      </c>
      <c r="E54" s="37"/>
      <c r="F54" s="38"/>
      <c r="G54" s="38"/>
    </row>
    <row r="55" spans="1:7" ht="12.75">
      <c r="A55" s="26" t="s">
        <v>235</v>
      </c>
      <c r="B55" s="27" t="s">
        <v>236</v>
      </c>
      <c r="C55" s="4" t="s">
        <v>189</v>
      </c>
      <c r="D55" s="37">
        <f>1.3*1.08*1.06</f>
        <v>1.4882400000000002</v>
      </c>
      <c r="E55" s="37"/>
      <c r="F55" s="38"/>
      <c r="G55" s="38"/>
    </row>
    <row r="56" spans="1:7" ht="12.75">
      <c r="A56" s="26" t="s">
        <v>237</v>
      </c>
      <c r="B56" s="27" t="s">
        <v>49</v>
      </c>
      <c r="C56" s="4" t="s">
        <v>189</v>
      </c>
      <c r="D56" s="37">
        <f>1.95*1.08*1.06</f>
        <v>2.23236</v>
      </c>
      <c r="E56" s="37"/>
      <c r="F56" s="38"/>
      <c r="G56" s="38"/>
    </row>
    <row r="57" spans="1:7" ht="12.75">
      <c r="A57" s="26" t="s">
        <v>238</v>
      </c>
      <c r="B57" s="27" t="s">
        <v>50</v>
      </c>
      <c r="C57" s="4" t="s">
        <v>189</v>
      </c>
      <c r="D57" s="37">
        <f>2.93*1.08*1.06</f>
        <v>3.3542640000000006</v>
      </c>
      <c r="E57" s="37"/>
      <c r="F57" s="38"/>
      <c r="G57" s="38"/>
    </row>
    <row r="58" spans="1:7" ht="12.75">
      <c r="A58" s="26" t="s">
        <v>239</v>
      </c>
      <c r="B58" s="27" t="s">
        <v>51</v>
      </c>
      <c r="C58" s="4" t="s">
        <v>189</v>
      </c>
      <c r="D58" s="37">
        <f>0.65*1.08*1.06</f>
        <v>0.7441200000000001</v>
      </c>
      <c r="E58" s="37"/>
      <c r="F58" s="38"/>
      <c r="G58" s="38"/>
    </row>
    <row r="59" spans="1:7" ht="12.75">
      <c r="A59" s="26" t="s">
        <v>240</v>
      </c>
      <c r="B59" s="27" t="s">
        <v>52</v>
      </c>
      <c r="C59" s="4" t="s">
        <v>189</v>
      </c>
      <c r="D59" s="37">
        <f>1.63*1.08*1.06</f>
        <v>1.8660240000000001</v>
      </c>
      <c r="E59" s="37"/>
      <c r="F59" s="38"/>
      <c r="G59" s="38"/>
    </row>
    <row r="60" spans="1:7" ht="12.75">
      <c r="A60" s="26" t="s">
        <v>241</v>
      </c>
      <c r="B60" s="27" t="s">
        <v>53</v>
      </c>
      <c r="C60" s="4" t="s">
        <v>189</v>
      </c>
      <c r="D60" s="37">
        <f>3.58*1.08*1.06</f>
        <v>4.098384000000001</v>
      </c>
      <c r="E60" s="37"/>
      <c r="F60" s="38"/>
      <c r="G60" s="38"/>
    </row>
    <row r="61" spans="1:7" ht="12.75">
      <c r="A61" s="26" t="s">
        <v>242</v>
      </c>
      <c r="B61" s="27" t="s">
        <v>54</v>
      </c>
      <c r="C61" s="4" t="s">
        <v>189</v>
      </c>
      <c r="D61" s="37">
        <f>0.49*1.08*1.06</f>
        <v>0.560952</v>
      </c>
      <c r="E61" s="37"/>
      <c r="F61" s="38"/>
      <c r="G61" s="38"/>
    </row>
    <row r="62" spans="1:7" ht="12.75">
      <c r="A62" s="26" t="s">
        <v>243</v>
      </c>
      <c r="B62" s="27" t="s">
        <v>55</v>
      </c>
      <c r="C62" s="4" t="s">
        <v>189</v>
      </c>
      <c r="D62" s="37">
        <f>0.82*1.08*1.06</f>
        <v>0.9387360000000001</v>
      </c>
      <c r="E62" s="37"/>
      <c r="F62" s="38"/>
      <c r="G62" s="38"/>
    </row>
    <row r="63" spans="1:7" ht="12.75">
      <c r="A63" s="26" t="s">
        <v>244</v>
      </c>
      <c r="B63" s="27" t="s">
        <v>56</v>
      </c>
      <c r="C63" s="4" t="s">
        <v>189</v>
      </c>
      <c r="D63" s="37">
        <f>0.82*1.08*1.06</f>
        <v>0.9387360000000001</v>
      </c>
      <c r="E63" s="37"/>
      <c r="F63" s="38"/>
      <c r="G63" s="38"/>
    </row>
    <row r="64" spans="1:7" ht="12.75">
      <c r="A64" s="26" t="s">
        <v>245</v>
      </c>
      <c r="B64" s="27" t="s">
        <v>57</v>
      </c>
      <c r="C64" s="4" t="s">
        <v>189</v>
      </c>
      <c r="D64" s="37">
        <f>3.26*1.08*1.06</f>
        <v>3.7320480000000003</v>
      </c>
      <c r="E64" s="37"/>
      <c r="F64" s="38"/>
      <c r="G64" s="38"/>
    </row>
    <row r="65" spans="1:7" ht="25.5">
      <c r="A65" s="26" t="s">
        <v>246</v>
      </c>
      <c r="B65" s="27" t="s">
        <v>247</v>
      </c>
      <c r="C65" s="4" t="s">
        <v>189</v>
      </c>
      <c r="D65" s="37">
        <f>4.89*1.08*1.06</f>
        <v>5.598072</v>
      </c>
      <c r="E65" s="37"/>
      <c r="F65" s="38"/>
      <c r="G65" s="38"/>
    </row>
    <row r="66" spans="1:7" ht="25.5">
      <c r="A66" s="26" t="s">
        <v>248</v>
      </c>
      <c r="B66" s="27" t="s">
        <v>249</v>
      </c>
      <c r="C66" s="4" t="s">
        <v>189</v>
      </c>
      <c r="D66" s="37">
        <f>4.07*1.08*1.06</f>
        <v>4.6593360000000015</v>
      </c>
      <c r="E66" s="37"/>
      <c r="F66" s="38"/>
      <c r="G66" s="38"/>
    </row>
    <row r="67" spans="1:7" ht="25.5">
      <c r="A67" s="26" t="s">
        <v>250</v>
      </c>
      <c r="B67" s="27" t="s">
        <v>251</v>
      </c>
      <c r="C67" s="4" t="s">
        <v>189</v>
      </c>
      <c r="D67" s="37">
        <f>5.7*1.08*1.06</f>
        <v>6.525360000000001</v>
      </c>
      <c r="E67" s="37"/>
      <c r="F67" s="38"/>
      <c r="G67" s="38"/>
    </row>
    <row r="68" spans="1:7" ht="12.75">
      <c r="A68" s="28" t="s">
        <v>252</v>
      </c>
      <c r="B68" s="27" t="s">
        <v>58</v>
      </c>
      <c r="C68" s="4" t="s">
        <v>189</v>
      </c>
      <c r="D68" s="37">
        <f>0.82*1.08*1.06</f>
        <v>0.9387360000000001</v>
      </c>
      <c r="E68" s="37"/>
      <c r="F68" s="38"/>
      <c r="G68" s="38"/>
    </row>
    <row r="69" spans="1:7" ht="25.5">
      <c r="A69" s="26" t="s">
        <v>253</v>
      </c>
      <c r="B69" s="27" t="s">
        <v>254</v>
      </c>
      <c r="C69" s="4" t="s">
        <v>189</v>
      </c>
      <c r="D69" s="37">
        <f>1.3*1.08*1.06</f>
        <v>1.4882400000000002</v>
      </c>
      <c r="E69" s="37"/>
      <c r="F69" s="38"/>
      <c r="G69" s="38"/>
    </row>
    <row r="70" spans="1:7" ht="12.75">
      <c r="A70" s="26" t="s">
        <v>255</v>
      </c>
      <c r="B70" s="27" t="s">
        <v>256</v>
      </c>
      <c r="C70" s="4" t="s">
        <v>189</v>
      </c>
      <c r="D70" s="37">
        <f>1.3*1.08*1.06</f>
        <v>1.4882400000000002</v>
      </c>
      <c r="E70" s="37"/>
      <c r="F70" s="38"/>
      <c r="G70" s="38"/>
    </row>
    <row r="71" spans="1:7" ht="12.75">
      <c r="A71" s="26" t="s">
        <v>257</v>
      </c>
      <c r="B71" s="27" t="s">
        <v>258</v>
      </c>
      <c r="C71" s="4" t="s">
        <v>189</v>
      </c>
      <c r="D71" s="37">
        <f>4.07*1.08*1.06</f>
        <v>4.6593360000000015</v>
      </c>
      <c r="E71" s="37"/>
      <c r="F71" s="38"/>
      <c r="G71" s="38"/>
    </row>
    <row r="72" spans="1:7" ht="12.75">
      <c r="A72" s="28" t="s">
        <v>259</v>
      </c>
      <c r="B72" s="27" t="s">
        <v>59</v>
      </c>
      <c r="C72" s="4" t="s">
        <v>189</v>
      </c>
      <c r="D72" s="37">
        <f>4.89*1.08*1.06</f>
        <v>5.598072</v>
      </c>
      <c r="E72" s="37"/>
      <c r="F72" s="38"/>
      <c r="G72" s="38"/>
    </row>
    <row r="73" spans="1:7" ht="12.75">
      <c r="A73" s="26" t="s">
        <v>260</v>
      </c>
      <c r="B73" s="27" t="s">
        <v>60</v>
      </c>
      <c r="C73" s="4" t="s">
        <v>189</v>
      </c>
      <c r="D73" s="37">
        <f>2.44*1.08*1.06</f>
        <v>2.7933120000000002</v>
      </c>
      <c r="E73" s="37"/>
      <c r="F73" s="38"/>
      <c r="G73" s="38"/>
    </row>
    <row r="74" spans="1:7" ht="12.75">
      <c r="A74" s="26" t="s">
        <v>261</v>
      </c>
      <c r="B74" s="27" t="s">
        <v>262</v>
      </c>
      <c r="C74" s="4" t="s">
        <v>189</v>
      </c>
      <c r="D74" s="37">
        <f>2.93*1.08*1.06</f>
        <v>3.3542640000000006</v>
      </c>
      <c r="E74" s="37"/>
      <c r="F74" s="38"/>
      <c r="G74" s="38"/>
    </row>
    <row r="75" spans="1:7" ht="12.75">
      <c r="A75" s="29" t="s">
        <v>263</v>
      </c>
      <c r="B75" s="27" t="s">
        <v>62</v>
      </c>
      <c r="C75" s="74" t="s">
        <v>189</v>
      </c>
      <c r="D75" s="75">
        <f>2.44*1.08*1.06</f>
        <v>2.7933120000000002</v>
      </c>
      <c r="E75" s="37"/>
      <c r="F75" s="38"/>
      <c r="G75" s="38"/>
    </row>
    <row r="76" spans="1:7" ht="12.75">
      <c r="A76" s="25"/>
      <c r="B76" s="27" t="s">
        <v>63</v>
      </c>
      <c r="C76" s="74"/>
      <c r="D76" s="75"/>
      <c r="E76" s="37"/>
      <c r="F76" s="38"/>
      <c r="G76" s="38"/>
    </row>
    <row r="77" spans="1:7" ht="12.75">
      <c r="A77" s="25"/>
      <c r="B77" s="27" t="s">
        <v>64</v>
      </c>
      <c r="C77" s="74"/>
      <c r="D77" s="75"/>
      <c r="E77" s="37"/>
      <c r="F77" s="38"/>
      <c r="G77" s="38"/>
    </row>
    <row r="78" spans="1:7" ht="12.75">
      <c r="A78" s="25"/>
      <c r="B78" s="27" t="s">
        <v>65</v>
      </c>
      <c r="C78" s="4"/>
      <c r="D78" s="75"/>
      <c r="E78" s="37"/>
      <c r="F78" s="38"/>
      <c r="G78" s="38"/>
    </row>
    <row r="79" spans="1:7" ht="12.75">
      <c r="A79" s="29" t="s">
        <v>264</v>
      </c>
      <c r="B79" s="27" t="s">
        <v>62</v>
      </c>
      <c r="C79" s="74" t="s">
        <v>189</v>
      </c>
      <c r="D79" s="37">
        <f>3.26*1.08*1.06</f>
        <v>3.7320480000000003</v>
      </c>
      <c r="E79" s="37"/>
      <c r="F79" s="38"/>
      <c r="G79" s="38"/>
    </row>
    <row r="80" spans="1:7" ht="12.75">
      <c r="A80" s="25"/>
      <c r="B80" s="27" t="s">
        <v>63</v>
      </c>
      <c r="C80" s="74"/>
      <c r="D80" s="37"/>
      <c r="E80" s="37"/>
      <c r="F80" s="38"/>
      <c r="G80" s="38"/>
    </row>
    <row r="81" spans="1:7" ht="12.75">
      <c r="A81" s="25"/>
      <c r="B81" s="27" t="s">
        <v>66</v>
      </c>
      <c r="C81" s="74"/>
      <c r="D81" s="37"/>
      <c r="E81" s="37"/>
      <c r="F81" s="38"/>
      <c r="G81" s="38"/>
    </row>
    <row r="82" spans="1:7" ht="12.75">
      <c r="A82" s="25"/>
      <c r="B82" s="27" t="s">
        <v>67</v>
      </c>
      <c r="C82" s="4"/>
      <c r="D82" s="37"/>
      <c r="E82" s="37"/>
      <c r="F82" s="38"/>
      <c r="G82" s="38"/>
    </row>
    <row r="83" spans="1:7" ht="12.75">
      <c r="A83" s="29" t="s">
        <v>265</v>
      </c>
      <c r="B83" s="27" t="s">
        <v>62</v>
      </c>
      <c r="C83" s="74" t="s">
        <v>189</v>
      </c>
      <c r="D83" s="37">
        <f>3.58*1.08*1.06</f>
        <v>4.098384000000001</v>
      </c>
      <c r="E83" s="37"/>
      <c r="F83" s="38"/>
      <c r="G83" s="38"/>
    </row>
    <row r="84" spans="1:7" ht="12.75">
      <c r="A84" s="25"/>
      <c r="B84" s="27" t="s">
        <v>63</v>
      </c>
      <c r="C84" s="74"/>
      <c r="D84" s="37"/>
      <c r="E84" s="37"/>
      <c r="F84" s="38"/>
      <c r="G84" s="38"/>
    </row>
    <row r="85" spans="1:7" ht="12.75">
      <c r="A85" s="25"/>
      <c r="B85" s="27" t="s">
        <v>66</v>
      </c>
      <c r="C85" s="74"/>
      <c r="D85" s="37"/>
      <c r="E85" s="37"/>
      <c r="F85" s="38"/>
      <c r="G85" s="38"/>
    </row>
    <row r="86" spans="1:7" ht="12.75">
      <c r="A86" s="25"/>
      <c r="B86" s="27" t="s">
        <v>68</v>
      </c>
      <c r="C86" s="4"/>
      <c r="D86" s="37"/>
      <c r="E86" s="37"/>
      <c r="F86" s="38"/>
      <c r="G86" s="38"/>
    </row>
    <row r="87" spans="1:7" ht="12.75">
      <c r="A87" s="29" t="s">
        <v>266</v>
      </c>
      <c r="B87" s="27" t="s">
        <v>62</v>
      </c>
      <c r="C87" s="74" t="s">
        <v>189</v>
      </c>
      <c r="D87" s="37">
        <f>4.89*1.08*1.06</f>
        <v>5.598072</v>
      </c>
      <c r="E87" s="37"/>
      <c r="F87" s="38"/>
      <c r="G87" s="38"/>
    </row>
    <row r="88" spans="1:7" ht="12.75">
      <c r="A88" s="25"/>
      <c r="B88" s="27" t="s">
        <v>63</v>
      </c>
      <c r="C88" s="74"/>
      <c r="D88" s="37"/>
      <c r="E88" s="37"/>
      <c r="F88" s="38"/>
      <c r="G88" s="38"/>
    </row>
    <row r="89" spans="1:7" ht="12.75">
      <c r="A89" s="25"/>
      <c r="B89" s="27" t="s">
        <v>66</v>
      </c>
      <c r="C89" s="74"/>
      <c r="D89" s="37"/>
      <c r="E89" s="37"/>
      <c r="F89" s="38"/>
      <c r="G89" s="38"/>
    </row>
    <row r="90" spans="1:7" ht="12.75">
      <c r="A90" s="25"/>
      <c r="B90" s="27" t="s">
        <v>69</v>
      </c>
      <c r="C90" s="4"/>
      <c r="D90" s="37"/>
      <c r="E90" s="37"/>
      <c r="F90" s="38"/>
      <c r="G90" s="38"/>
    </row>
    <row r="91" spans="1:7" ht="12.75">
      <c r="A91" s="29" t="s">
        <v>267</v>
      </c>
      <c r="B91" s="27" t="s">
        <v>70</v>
      </c>
      <c r="C91" s="74" t="s">
        <v>189</v>
      </c>
      <c r="D91" s="37">
        <f>3.26*1.08*1.06</f>
        <v>3.7320480000000003</v>
      </c>
      <c r="E91" s="37"/>
      <c r="F91" s="38"/>
      <c r="G91" s="38"/>
    </row>
    <row r="92" spans="1:7" ht="12.75">
      <c r="A92" s="25"/>
      <c r="B92" s="27" t="s">
        <v>63</v>
      </c>
      <c r="C92" s="74"/>
      <c r="D92" s="37"/>
      <c r="E92" s="37"/>
      <c r="F92" s="38"/>
      <c r="G92" s="38"/>
    </row>
    <row r="93" spans="1:7" ht="12.75">
      <c r="A93" s="25"/>
      <c r="B93" s="27" t="s">
        <v>64</v>
      </c>
      <c r="C93" s="74"/>
      <c r="D93" s="37"/>
      <c r="E93" s="37"/>
      <c r="F93" s="38"/>
      <c r="G93" s="38"/>
    </row>
    <row r="94" spans="1:7" ht="12.75">
      <c r="A94" s="25"/>
      <c r="B94" s="27" t="s">
        <v>65</v>
      </c>
      <c r="C94" s="4"/>
      <c r="D94" s="37"/>
      <c r="E94" s="37"/>
      <c r="F94" s="38"/>
      <c r="G94" s="38"/>
    </row>
    <row r="95" spans="1:7" ht="12.75">
      <c r="A95" s="29" t="s">
        <v>268</v>
      </c>
      <c r="B95" s="27" t="s">
        <v>70</v>
      </c>
      <c r="C95" s="74" t="s">
        <v>189</v>
      </c>
      <c r="D95" s="37">
        <f>4.07*1.08*1.06</f>
        <v>4.6593360000000015</v>
      </c>
      <c r="E95" s="37"/>
      <c r="F95" s="38"/>
      <c r="G95" s="38"/>
    </row>
    <row r="96" spans="1:7" ht="12.75">
      <c r="A96" s="25"/>
      <c r="B96" s="27" t="s">
        <v>63</v>
      </c>
      <c r="C96" s="74"/>
      <c r="D96" s="37"/>
      <c r="E96" s="37"/>
      <c r="F96" s="38"/>
      <c r="G96" s="38"/>
    </row>
    <row r="97" spans="1:7" ht="12.75">
      <c r="A97" s="25"/>
      <c r="B97" s="27" t="s">
        <v>66</v>
      </c>
      <c r="C97" s="74"/>
      <c r="D97" s="37"/>
      <c r="E97" s="37"/>
      <c r="F97" s="38"/>
      <c r="G97" s="38"/>
    </row>
    <row r="98" spans="1:7" ht="12.75">
      <c r="A98" s="25"/>
      <c r="B98" s="27" t="s">
        <v>67</v>
      </c>
      <c r="C98" s="4"/>
      <c r="D98" s="37"/>
      <c r="E98" s="37"/>
      <c r="F98" s="38"/>
      <c r="G98" s="38"/>
    </row>
    <row r="99" spans="1:7" ht="12.75">
      <c r="A99" s="29" t="s">
        <v>269</v>
      </c>
      <c r="B99" s="27" t="s">
        <v>70</v>
      </c>
      <c r="C99" s="74" t="s">
        <v>189</v>
      </c>
      <c r="D99" s="37">
        <f>4.89*1.08*1.06</f>
        <v>5.598072</v>
      </c>
      <c r="E99" s="37"/>
      <c r="F99" s="38"/>
      <c r="G99" s="38"/>
    </row>
    <row r="100" spans="1:7" ht="12.75">
      <c r="A100" s="25"/>
      <c r="B100" s="27" t="s">
        <v>63</v>
      </c>
      <c r="C100" s="74"/>
      <c r="D100" s="37"/>
      <c r="E100" s="37"/>
      <c r="F100" s="38"/>
      <c r="G100" s="38"/>
    </row>
    <row r="101" spans="1:7" ht="12.75">
      <c r="A101" s="25"/>
      <c r="B101" s="27" t="s">
        <v>66</v>
      </c>
      <c r="C101" s="74"/>
      <c r="D101" s="37"/>
      <c r="E101" s="37"/>
      <c r="F101" s="38"/>
      <c r="G101" s="38"/>
    </row>
    <row r="102" spans="1:7" ht="12.75">
      <c r="A102" s="25"/>
      <c r="B102" s="27" t="s">
        <v>68</v>
      </c>
      <c r="C102" s="4"/>
      <c r="D102" s="37"/>
      <c r="E102" s="37"/>
      <c r="F102" s="38"/>
      <c r="G102" s="38"/>
    </row>
    <row r="103" spans="1:7" ht="12.75">
      <c r="A103" s="29" t="s">
        <v>270</v>
      </c>
      <c r="B103" s="27" t="s">
        <v>70</v>
      </c>
      <c r="C103" s="74" t="s">
        <v>189</v>
      </c>
      <c r="D103" s="37">
        <f>5.7*1.08*1.06</f>
        <v>6.525360000000001</v>
      </c>
      <c r="E103" s="37"/>
      <c r="F103" s="38"/>
      <c r="G103" s="38"/>
    </row>
    <row r="104" spans="1:7" ht="12.75">
      <c r="A104" s="25"/>
      <c r="B104" s="27" t="s">
        <v>63</v>
      </c>
      <c r="C104" s="74"/>
      <c r="D104" s="37"/>
      <c r="E104" s="37"/>
      <c r="F104" s="38"/>
      <c r="G104" s="38"/>
    </row>
    <row r="105" spans="1:7" ht="12.75">
      <c r="A105" s="25"/>
      <c r="B105" s="27" t="s">
        <v>66</v>
      </c>
      <c r="C105" s="74"/>
      <c r="D105" s="37"/>
      <c r="E105" s="37"/>
      <c r="F105" s="38"/>
      <c r="G105" s="38"/>
    </row>
    <row r="106" spans="1:7" ht="12.75">
      <c r="A106" s="25"/>
      <c r="B106" s="27" t="s">
        <v>69</v>
      </c>
      <c r="C106" s="4"/>
      <c r="D106" s="37"/>
      <c r="E106" s="37"/>
      <c r="F106" s="38"/>
      <c r="G106" s="38"/>
    </row>
    <row r="107" spans="1:7" ht="38.25">
      <c r="A107" s="25" t="s">
        <v>271</v>
      </c>
      <c r="B107" s="27" t="s">
        <v>272</v>
      </c>
      <c r="C107" s="4" t="s">
        <v>189</v>
      </c>
      <c r="D107" s="37">
        <f>3.26*1.08*1.06</f>
        <v>3.7320480000000003</v>
      </c>
      <c r="E107" s="37"/>
      <c r="F107" s="38"/>
      <c r="G107" s="38"/>
    </row>
    <row r="108" spans="1:7" ht="38.25">
      <c r="A108" s="25" t="s">
        <v>273</v>
      </c>
      <c r="B108" s="27" t="s">
        <v>274</v>
      </c>
      <c r="C108" s="4" t="s">
        <v>189</v>
      </c>
      <c r="D108" s="37">
        <f>4.07*1.08*1.06</f>
        <v>4.6593360000000015</v>
      </c>
      <c r="E108" s="37"/>
      <c r="F108" s="38"/>
      <c r="G108" s="38"/>
    </row>
    <row r="109" spans="1:7" ht="38.25">
      <c r="A109" s="25" t="s">
        <v>275</v>
      </c>
      <c r="B109" s="27" t="s">
        <v>276</v>
      </c>
      <c r="C109" s="4" t="s">
        <v>189</v>
      </c>
      <c r="D109" s="37">
        <f>4.89*1.08*1.06</f>
        <v>5.598072</v>
      </c>
      <c r="E109" s="37"/>
      <c r="F109" s="38"/>
      <c r="G109" s="38"/>
    </row>
    <row r="110" spans="1:7" ht="38.25">
      <c r="A110" s="25" t="s">
        <v>277</v>
      </c>
      <c r="B110" s="27" t="s">
        <v>278</v>
      </c>
      <c r="C110" s="4" t="s">
        <v>189</v>
      </c>
      <c r="D110" s="37">
        <f>5.7*1.08*1.06</f>
        <v>6.525360000000001</v>
      </c>
      <c r="E110" s="37"/>
      <c r="F110" s="38"/>
      <c r="G110" s="38"/>
    </row>
    <row r="111" spans="1:7" ht="12.75">
      <c r="A111" s="25" t="s">
        <v>279</v>
      </c>
      <c r="B111" s="16" t="s">
        <v>280</v>
      </c>
      <c r="C111" s="4" t="s">
        <v>189</v>
      </c>
      <c r="D111" s="37">
        <f>3.26*1.08*1.06</f>
        <v>3.7320480000000003</v>
      </c>
      <c r="E111" s="37"/>
      <c r="F111" s="38"/>
      <c r="G111" s="38"/>
    </row>
    <row r="112" spans="1:7" ht="25.5">
      <c r="A112" s="25" t="s">
        <v>281</v>
      </c>
      <c r="B112" s="16" t="s">
        <v>282</v>
      </c>
      <c r="C112" s="4" t="s">
        <v>189</v>
      </c>
      <c r="D112" s="37">
        <f>4.07*1.08*1.06</f>
        <v>4.6593360000000015</v>
      </c>
      <c r="E112" s="37"/>
      <c r="F112" s="38"/>
      <c r="G112" s="38"/>
    </row>
    <row r="113" spans="1:7" ht="12.75">
      <c r="A113" s="25" t="s">
        <v>283</v>
      </c>
      <c r="B113" s="16" t="s">
        <v>284</v>
      </c>
      <c r="C113" s="4" t="s">
        <v>189</v>
      </c>
      <c r="D113" s="37">
        <f>3.26*1.08*1.06</f>
        <v>3.7320480000000003</v>
      </c>
      <c r="E113" s="37"/>
      <c r="F113" s="38"/>
      <c r="G113" s="38"/>
    </row>
    <row r="114" spans="1:7" ht="12.75">
      <c r="A114" s="25" t="s">
        <v>285</v>
      </c>
      <c r="B114" s="16" t="s">
        <v>286</v>
      </c>
      <c r="C114" s="4" t="s">
        <v>189</v>
      </c>
      <c r="D114" s="37">
        <f>1.63*1.08*1.06</f>
        <v>1.8660240000000001</v>
      </c>
      <c r="E114" s="37"/>
      <c r="F114" s="38"/>
      <c r="G114" s="38"/>
    </row>
    <row r="115" spans="1:7" ht="12.75">
      <c r="A115" s="25" t="s">
        <v>287</v>
      </c>
      <c r="B115" s="16" t="s">
        <v>288</v>
      </c>
      <c r="C115" s="4" t="s">
        <v>189</v>
      </c>
      <c r="D115" s="37">
        <f>2.44*1.08*1.06</f>
        <v>2.7933120000000002</v>
      </c>
      <c r="E115" s="37"/>
      <c r="F115" s="38"/>
      <c r="G115" s="38"/>
    </row>
    <row r="116" spans="1:7" ht="25.5">
      <c r="A116" s="25" t="s">
        <v>289</v>
      </c>
      <c r="B116" s="16" t="s">
        <v>290</v>
      </c>
      <c r="C116" s="4" t="s">
        <v>189</v>
      </c>
      <c r="D116" s="37">
        <f>4.07*1.08*1.06</f>
        <v>4.6593360000000015</v>
      </c>
      <c r="E116" s="37"/>
      <c r="F116" s="38"/>
      <c r="G116" s="38"/>
    </row>
    <row r="117" spans="1:7" ht="25.5">
      <c r="A117" s="25" t="s">
        <v>291</v>
      </c>
      <c r="B117" s="16" t="s">
        <v>292</v>
      </c>
      <c r="C117" s="4" t="s">
        <v>189</v>
      </c>
      <c r="D117" s="37">
        <f>4.89*1.08*1.06</f>
        <v>5.598072</v>
      </c>
      <c r="E117" s="37"/>
      <c r="F117" s="38"/>
      <c r="G117" s="38"/>
    </row>
    <row r="118" spans="1:7" ht="12.75">
      <c r="A118" s="25" t="s">
        <v>293</v>
      </c>
      <c r="B118" s="16" t="s">
        <v>294</v>
      </c>
      <c r="C118" s="4" t="s">
        <v>189</v>
      </c>
      <c r="D118" s="37">
        <f>0.65*1.08*1.06</f>
        <v>0.7441200000000001</v>
      </c>
      <c r="E118" s="37"/>
      <c r="F118" s="38"/>
      <c r="G118" s="38"/>
    </row>
    <row r="119" spans="1:7" ht="12.75">
      <c r="A119" s="25" t="s">
        <v>295</v>
      </c>
      <c r="B119" s="16" t="s">
        <v>296</v>
      </c>
      <c r="C119" s="4" t="s">
        <v>189</v>
      </c>
      <c r="D119" s="37">
        <f>1.3*1.08*1.06</f>
        <v>1.4882400000000002</v>
      </c>
      <c r="E119" s="37"/>
      <c r="F119" s="38"/>
      <c r="G119" s="38"/>
    </row>
    <row r="120" spans="1:7" ht="12.75">
      <c r="A120" s="25" t="s">
        <v>297</v>
      </c>
      <c r="B120" s="16" t="s">
        <v>298</v>
      </c>
      <c r="C120" s="4" t="s">
        <v>189</v>
      </c>
      <c r="D120" s="37">
        <f>2.44*1.08*1.06</f>
        <v>2.7933120000000002</v>
      </c>
      <c r="E120" s="37"/>
      <c r="F120" s="38"/>
      <c r="G120" s="38"/>
    </row>
    <row r="121" spans="1:7" ht="12.75">
      <c r="A121" s="24" t="s">
        <v>299</v>
      </c>
      <c r="B121" s="27" t="s">
        <v>300</v>
      </c>
      <c r="C121" s="4" t="s">
        <v>189</v>
      </c>
      <c r="D121" s="37">
        <f>1.63*1.08*1.06</f>
        <v>1.8660240000000001</v>
      </c>
      <c r="E121" s="37"/>
      <c r="F121" s="38"/>
      <c r="G121" s="38"/>
    </row>
    <row r="122" spans="1:7" ht="12.75">
      <c r="A122" s="24" t="s">
        <v>301</v>
      </c>
      <c r="B122" s="27" t="s">
        <v>302</v>
      </c>
      <c r="C122" s="4" t="s">
        <v>189</v>
      </c>
      <c r="D122" s="37">
        <f>1.63*1.08*1.06</f>
        <v>1.8660240000000001</v>
      </c>
      <c r="E122" s="37"/>
      <c r="F122" s="38"/>
      <c r="G122" s="38"/>
    </row>
    <row r="123" spans="1:7" ht="12.75">
      <c r="A123" s="24" t="s">
        <v>303</v>
      </c>
      <c r="B123" s="27" t="s">
        <v>304</v>
      </c>
      <c r="C123" s="4" t="s">
        <v>305</v>
      </c>
      <c r="D123" s="37">
        <f>4.34*1.08*1.06</f>
        <v>4.968432</v>
      </c>
      <c r="E123" s="37"/>
      <c r="F123" s="38"/>
      <c r="G123" s="38"/>
    </row>
    <row r="124" spans="1:7" ht="12.75">
      <c r="A124" s="24" t="s">
        <v>306</v>
      </c>
      <c r="B124" s="22" t="s">
        <v>307</v>
      </c>
      <c r="C124" s="4" t="s">
        <v>305</v>
      </c>
      <c r="D124" s="37">
        <f>6.52*1.08*1.06</f>
        <v>7.4640960000000005</v>
      </c>
      <c r="E124" s="37"/>
      <c r="F124" s="38"/>
      <c r="G124" s="38"/>
    </row>
    <row r="125" spans="1:7" ht="25.5">
      <c r="A125" s="24" t="s">
        <v>308</v>
      </c>
      <c r="B125" s="22" t="s">
        <v>309</v>
      </c>
      <c r="C125" s="4" t="s">
        <v>305</v>
      </c>
      <c r="D125" s="37">
        <f>8.69*1.08*1.06</f>
        <v>9.948312</v>
      </c>
      <c r="E125" s="37"/>
      <c r="F125" s="38"/>
      <c r="G125" s="38"/>
    </row>
    <row r="126" spans="1:7" ht="25.5">
      <c r="A126" s="18" t="s">
        <v>310</v>
      </c>
      <c r="B126" s="22" t="s">
        <v>311</v>
      </c>
      <c r="C126" s="4" t="s">
        <v>305</v>
      </c>
      <c r="D126" s="37">
        <f>12.05*1.08*1.06</f>
        <v>13.794840000000002</v>
      </c>
      <c r="E126" s="37"/>
      <c r="F126" s="38"/>
      <c r="G126" s="38"/>
    </row>
    <row r="127" spans="1:7" ht="12.75">
      <c r="A127" s="18" t="s">
        <v>312</v>
      </c>
      <c r="B127" s="22" t="s">
        <v>313</v>
      </c>
      <c r="C127" s="4" t="s">
        <v>305</v>
      </c>
      <c r="D127" s="37">
        <f>6.52*1.08*1.06</f>
        <v>7.4640960000000005</v>
      </c>
      <c r="E127" s="37"/>
      <c r="F127" s="38"/>
      <c r="G127" s="38"/>
    </row>
    <row r="128" spans="1:7" ht="12.75">
      <c r="A128" s="18" t="s">
        <v>314</v>
      </c>
      <c r="B128" s="22" t="s">
        <v>315</v>
      </c>
      <c r="C128" s="4" t="s">
        <v>305</v>
      </c>
      <c r="D128" s="37">
        <f>8.2*1.08*1.06</f>
        <v>9.387360000000001</v>
      </c>
      <c r="E128" s="37"/>
      <c r="F128" s="38"/>
      <c r="G128" s="38"/>
    </row>
    <row r="129" spans="1:7" ht="25.5">
      <c r="A129" s="18" t="s">
        <v>316</v>
      </c>
      <c r="B129" s="22" t="s">
        <v>317</v>
      </c>
      <c r="C129" s="4" t="s">
        <v>305</v>
      </c>
      <c r="D129" s="37">
        <f>12.05*1.08*1.06</f>
        <v>13.794840000000002</v>
      </c>
      <c r="E129" s="37"/>
      <c r="F129" s="38"/>
      <c r="G129" s="38"/>
    </row>
    <row r="130" spans="1:7" ht="25.5">
      <c r="A130" s="18" t="s">
        <v>318</v>
      </c>
      <c r="B130" s="22" t="s">
        <v>319</v>
      </c>
      <c r="C130" s="4" t="s">
        <v>305</v>
      </c>
      <c r="D130" s="37">
        <f>18.08*1.08*1.06</f>
        <v>20.697983999999998</v>
      </c>
      <c r="E130" s="37"/>
      <c r="F130" s="38"/>
      <c r="G130" s="38"/>
    </row>
    <row r="131" spans="1:7" ht="12.75">
      <c r="A131" s="18" t="s">
        <v>320</v>
      </c>
      <c r="B131" s="22" t="s">
        <v>321</v>
      </c>
      <c r="C131" s="4" t="s">
        <v>305</v>
      </c>
      <c r="D131" s="37">
        <f>12.05*1.08*1.06</f>
        <v>13.794840000000002</v>
      </c>
      <c r="E131" s="37"/>
      <c r="F131" s="38"/>
      <c r="G131" s="38"/>
    </row>
    <row r="132" spans="1:7" ht="12.75">
      <c r="A132" s="18" t="s">
        <v>322</v>
      </c>
      <c r="B132" s="22" t="s">
        <v>323</v>
      </c>
      <c r="C132" s="4" t="s">
        <v>305</v>
      </c>
      <c r="D132" s="37">
        <f>18.08*1.08*1.06</f>
        <v>20.697983999999998</v>
      </c>
      <c r="E132" s="37"/>
      <c r="F132" s="38"/>
      <c r="G132" s="38"/>
    </row>
    <row r="133" spans="1:7" ht="12.75">
      <c r="A133" s="18" t="s">
        <v>324</v>
      </c>
      <c r="B133" s="22" t="s">
        <v>325</v>
      </c>
      <c r="C133" s="4" t="s">
        <v>305</v>
      </c>
      <c r="D133" s="37">
        <f>3.21*1.08*1.06</f>
        <v>3.674808</v>
      </c>
      <c r="E133" s="37"/>
      <c r="F133" s="38"/>
      <c r="G133" s="38"/>
    </row>
    <row r="134" spans="1:7" ht="12.75">
      <c r="A134" s="22" t="s">
        <v>326</v>
      </c>
      <c r="B134" s="22" t="s">
        <v>79</v>
      </c>
      <c r="C134" s="4" t="s">
        <v>189</v>
      </c>
      <c r="D134" s="37">
        <f>6.03*1.08*1.06</f>
        <v>6.903144000000001</v>
      </c>
      <c r="E134" s="37"/>
      <c r="F134" s="38"/>
      <c r="G134" s="38"/>
    </row>
    <row r="135" spans="1:7" ht="12.75">
      <c r="A135" s="22" t="s">
        <v>327</v>
      </c>
      <c r="B135" s="22" t="s">
        <v>78</v>
      </c>
      <c r="C135" s="4" t="s">
        <v>189</v>
      </c>
      <c r="D135" s="37">
        <f>2.72*1.08*1.06</f>
        <v>3.113856</v>
      </c>
      <c r="E135" s="37"/>
      <c r="F135" s="38"/>
      <c r="G135" s="38"/>
    </row>
    <row r="136" spans="1:7" ht="12.75">
      <c r="A136" s="22" t="s">
        <v>328</v>
      </c>
      <c r="B136" s="22" t="s">
        <v>329</v>
      </c>
      <c r="C136" s="4" t="s">
        <v>189</v>
      </c>
      <c r="D136" s="37">
        <f>7.66*1.08*1.06</f>
        <v>8.769168</v>
      </c>
      <c r="E136" s="37"/>
      <c r="F136" s="38"/>
      <c r="G136" s="38"/>
    </row>
    <row r="137" spans="1:7" ht="12.75">
      <c r="A137" s="22" t="s">
        <v>330</v>
      </c>
      <c r="B137" s="22" t="s">
        <v>72</v>
      </c>
      <c r="C137" s="4" t="s">
        <v>189</v>
      </c>
      <c r="D137" s="37">
        <f>3.26*1.08*1.06</f>
        <v>3.7320480000000003</v>
      </c>
      <c r="E137" s="37"/>
      <c r="F137" s="38"/>
      <c r="G137" s="38"/>
    </row>
    <row r="138" spans="1:7" ht="12.75">
      <c r="A138" s="22" t="s">
        <v>331</v>
      </c>
      <c r="B138" s="22" t="s">
        <v>73</v>
      </c>
      <c r="C138" s="4" t="s">
        <v>189</v>
      </c>
      <c r="D138" s="37">
        <f>0.65*1.08*1.06</f>
        <v>0.7441200000000001</v>
      </c>
      <c r="E138" s="37"/>
      <c r="F138" s="38"/>
      <c r="G138" s="38"/>
    </row>
    <row r="139" spans="1:7" ht="12.75">
      <c r="A139" s="22" t="s">
        <v>332</v>
      </c>
      <c r="B139" s="22" t="s">
        <v>333</v>
      </c>
      <c r="C139" s="4" t="s">
        <v>189</v>
      </c>
      <c r="D139" s="37">
        <f>3.7*1.08*1.06</f>
        <v>4.235760000000001</v>
      </c>
      <c r="E139" s="37"/>
      <c r="F139" s="38"/>
      <c r="G139" s="38"/>
    </row>
    <row r="140" spans="1:7" ht="12.75">
      <c r="A140" s="22" t="s">
        <v>334</v>
      </c>
      <c r="B140" s="22" t="s">
        <v>74</v>
      </c>
      <c r="C140" s="4" t="s">
        <v>189</v>
      </c>
      <c r="D140" s="37">
        <f>0.47*1.08*1.06</f>
        <v>0.5380560000000001</v>
      </c>
      <c r="E140" s="37"/>
      <c r="F140" s="38"/>
      <c r="G140" s="38"/>
    </row>
    <row r="141" spans="1:7" ht="12.75">
      <c r="A141" s="22" t="s">
        <v>335</v>
      </c>
      <c r="B141" s="22" t="s">
        <v>336</v>
      </c>
      <c r="C141" s="4" t="s">
        <v>189</v>
      </c>
      <c r="D141" s="37">
        <f>3.7*1.08*1.06</f>
        <v>4.235760000000001</v>
      </c>
      <c r="E141" s="37"/>
      <c r="F141" s="38"/>
      <c r="G141" s="38"/>
    </row>
    <row r="142" spans="1:7" ht="12.75">
      <c r="A142" s="22" t="s">
        <v>337</v>
      </c>
      <c r="B142" s="22" t="s">
        <v>338</v>
      </c>
      <c r="C142" s="4" t="s">
        <v>189</v>
      </c>
      <c r="D142" s="37">
        <f>3.26*1.08*1.06</f>
        <v>3.7320480000000003</v>
      </c>
      <c r="E142" s="37"/>
      <c r="F142" s="38"/>
      <c r="G142" s="38"/>
    </row>
    <row r="143" spans="1:7" ht="12.75">
      <c r="A143" s="22" t="s">
        <v>339</v>
      </c>
      <c r="B143" s="22" t="s">
        <v>340</v>
      </c>
      <c r="C143" s="4" t="s">
        <v>189</v>
      </c>
      <c r="D143" s="37">
        <f>3.26*1.08*1.06</f>
        <v>3.7320480000000003</v>
      </c>
      <c r="E143" s="37"/>
      <c r="F143" s="38"/>
      <c r="G143" s="38"/>
    </row>
    <row r="144" spans="1:7" ht="12.75">
      <c r="A144" s="22" t="s">
        <v>341</v>
      </c>
      <c r="B144" s="22" t="s">
        <v>342</v>
      </c>
      <c r="C144" s="4" t="s">
        <v>189</v>
      </c>
      <c r="D144" s="37">
        <f>4.89*1.08*1.06</f>
        <v>5.598072</v>
      </c>
      <c r="E144" s="37"/>
      <c r="F144" s="38"/>
      <c r="G144" s="38"/>
    </row>
    <row r="145" spans="1:7" ht="12.75">
      <c r="A145" s="22" t="s">
        <v>343</v>
      </c>
      <c r="B145" s="22" t="s">
        <v>344</v>
      </c>
      <c r="C145" s="4" t="s">
        <v>189</v>
      </c>
      <c r="D145" s="37">
        <f>3.91*1.08*1.06</f>
        <v>4.476168</v>
      </c>
      <c r="E145" s="37"/>
      <c r="F145" s="38"/>
      <c r="G145" s="38"/>
    </row>
    <row r="146" spans="1:7" ht="12.75">
      <c r="A146" s="22" t="s">
        <v>345</v>
      </c>
      <c r="B146" s="22" t="s">
        <v>346</v>
      </c>
      <c r="C146" s="4" t="s">
        <v>189</v>
      </c>
      <c r="D146" s="37">
        <f>1.63*1.08*1.06</f>
        <v>1.8660240000000001</v>
      </c>
      <c r="E146" s="37"/>
      <c r="F146" s="38"/>
      <c r="G146" s="38"/>
    </row>
    <row r="147" spans="1:7" ht="12.75">
      <c r="A147" s="22" t="s">
        <v>347</v>
      </c>
      <c r="B147" s="22" t="s">
        <v>348</v>
      </c>
      <c r="C147" s="4" t="s">
        <v>189</v>
      </c>
      <c r="D147" s="37">
        <f>4.07*1.08*1.06</f>
        <v>4.6593360000000015</v>
      </c>
      <c r="E147" s="37"/>
      <c r="F147" s="38"/>
      <c r="G147" s="38"/>
    </row>
    <row r="148" spans="1:7" ht="12.75">
      <c r="A148" s="22" t="s">
        <v>349</v>
      </c>
      <c r="B148" s="22" t="s">
        <v>350</v>
      </c>
      <c r="C148" s="4" t="s">
        <v>189</v>
      </c>
      <c r="D148" s="37">
        <f>6.52*1.08*1.06</f>
        <v>7.4640960000000005</v>
      </c>
      <c r="E148" s="37"/>
      <c r="F148" s="38"/>
      <c r="G148" s="38"/>
    </row>
    <row r="149" spans="1:7" ht="25.5">
      <c r="A149" s="22" t="s">
        <v>351</v>
      </c>
      <c r="B149" s="22" t="s">
        <v>352</v>
      </c>
      <c r="C149" s="4" t="s">
        <v>189</v>
      </c>
      <c r="D149" s="37">
        <f>4.07*1.08*1.06</f>
        <v>4.6593360000000015</v>
      </c>
      <c r="E149" s="37"/>
      <c r="F149" s="38"/>
      <c r="G149" s="38"/>
    </row>
    <row r="150" spans="1:7" ht="12.75">
      <c r="A150" s="22" t="s">
        <v>353</v>
      </c>
      <c r="B150" s="22" t="s">
        <v>354</v>
      </c>
      <c r="C150" s="4" t="s">
        <v>189</v>
      </c>
      <c r="D150" s="37">
        <f>4.07*1.08*1.06</f>
        <v>4.6593360000000015</v>
      </c>
      <c r="E150" s="37"/>
      <c r="F150" s="38"/>
      <c r="G150" s="38"/>
    </row>
    <row r="151" spans="1:7" ht="12.75">
      <c r="A151" s="22" t="s">
        <v>355</v>
      </c>
      <c r="B151" s="22" t="s">
        <v>356</v>
      </c>
      <c r="C151" s="4" t="s">
        <v>189</v>
      </c>
      <c r="D151" s="37">
        <f>5.7*1.08*1.06</f>
        <v>6.525360000000001</v>
      </c>
      <c r="E151" s="37"/>
      <c r="F151" s="38"/>
      <c r="G151" s="38"/>
    </row>
    <row r="152" spans="1:7" ht="12.75">
      <c r="A152" s="22" t="s">
        <v>357</v>
      </c>
      <c r="B152" s="22" t="s">
        <v>358</v>
      </c>
      <c r="C152" s="4" t="s">
        <v>189</v>
      </c>
      <c r="D152" s="37">
        <f>8.71*1.08*1.06</f>
        <v>9.971208000000003</v>
      </c>
      <c r="E152" s="37"/>
      <c r="F152" s="38"/>
      <c r="G152" s="38"/>
    </row>
    <row r="153" spans="1:7" ht="12.75">
      <c r="A153" s="22" t="s">
        <v>359</v>
      </c>
      <c r="B153" s="22" t="s">
        <v>360</v>
      </c>
      <c r="C153" s="4" t="s">
        <v>189</v>
      </c>
      <c r="D153" s="37">
        <f>2.44*1.08*1.06</f>
        <v>2.7933120000000002</v>
      </c>
      <c r="E153" s="37"/>
      <c r="F153" s="38"/>
      <c r="G153" s="38"/>
    </row>
    <row r="154" spans="1:7" ht="12.75">
      <c r="A154" s="22" t="s">
        <v>361</v>
      </c>
      <c r="B154" s="22" t="s">
        <v>362</v>
      </c>
      <c r="C154" s="4" t="s">
        <v>189</v>
      </c>
      <c r="D154" s="37">
        <f>8.14*1.08*1.06</f>
        <v>9.318672000000003</v>
      </c>
      <c r="E154" s="37"/>
      <c r="F154" s="38"/>
      <c r="G154" s="38"/>
    </row>
    <row r="155" spans="1:7" ht="12.75">
      <c r="A155" s="22" t="s">
        <v>363</v>
      </c>
      <c r="B155" s="22" t="s">
        <v>364</v>
      </c>
      <c r="C155" s="4" t="s">
        <v>189</v>
      </c>
      <c r="D155" s="37">
        <f>2.44*1.08*1.06</f>
        <v>2.7933120000000002</v>
      </c>
      <c r="E155" s="37"/>
      <c r="F155" s="38"/>
      <c r="G155" s="38"/>
    </row>
    <row r="156" spans="1:7" ht="12.75">
      <c r="A156" s="22" t="s">
        <v>365</v>
      </c>
      <c r="B156" s="22" t="s">
        <v>366</v>
      </c>
      <c r="C156" s="4" t="s">
        <v>189</v>
      </c>
      <c r="D156" s="37">
        <f>3.26*1.08*1.06</f>
        <v>3.7320480000000003</v>
      </c>
      <c r="E156" s="37"/>
      <c r="F156" s="38"/>
      <c r="G156" s="38"/>
    </row>
    <row r="157" spans="1:7" ht="12.75">
      <c r="A157" s="22" t="s">
        <v>367</v>
      </c>
      <c r="B157" s="22" t="s">
        <v>368</v>
      </c>
      <c r="C157" s="4" t="s">
        <v>189</v>
      </c>
      <c r="D157" s="37">
        <f>3.26*1.08*1.06</f>
        <v>3.7320480000000003</v>
      </c>
      <c r="E157" s="37"/>
      <c r="F157" s="38"/>
      <c r="G157" s="38"/>
    </row>
    <row r="158" spans="1:7" ht="12.75">
      <c r="A158" s="22" t="s">
        <v>369</v>
      </c>
      <c r="B158" s="22" t="s">
        <v>370</v>
      </c>
      <c r="C158" s="4" t="s">
        <v>189</v>
      </c>
      <c r="D158" s="37">
        <f>4.89*1.08*1.06</f>
        <v>5.598072</v>
      </c>
      <c r="E158" s="37"/>
      <c r="F158" s="38"/>
      <c r="G158" s="38"/>
    </row>
    <row r="159" spans="1:7" ht="12.75">
      <c r="A159" s="22" t="s">
        <v>371</v>
      </c>
      <c r="B159" s="22" t="s">
        <v>372</v>
      </c>
      <c r="C159" s="4" t="s">
        <v>189</v>
      </c>
      <c r="D159" s="37">
        <f>5.7*1.08*1.06</f>
        <v>6.525360000000001</v>
      </c>
      <c r="E159" s="37"/>
      <c r="F159" s="38"/>
      <c r="G159" s="38"/>
    </row>
    <row r="160" spans="1:7" ht="12.75">
      <c r="A160" s="22" t="s">
        <v>373</v>
      </c>
      <c r="B160" s="22" t="s">
        <v>374</v>
      </c>
      <c r="C160" s="4" t="s">
        <v>189</v>
      </c>
      <c r="D160" s="37">
        <f>7.33*1.08*1.06</f>
        <v>8.391384</v>
      </c>
      <c r="E160" s="37"/>
      <c r="F160" s="38"/>
      <c r="G160" s="38"/>
    </row>
    <row r="161" spans="1:7" ht="12.75">
      <c r="A161" s="22" t="s">
        <v>375</v>
      </c>
      <c r="B161" s="22" t="s">
        <v>376</v>
      </c>
      <c r="C161" s="4" t="s">
        <v>189</v>
      </c>
      <c r="D161" s="37">
        <f>3.26*1.08*1.06</f>
        <v>3.7320480000000003</v>
      </c>
      <c r="E161" s="37"/>
      <c r="F161" s="38"/>
      <c r="G161" s="38"/>
    </row>
    <row r="162" spans="1:7" ht="12.75">
      <c r="A162" s="22" t="s">
        <v>377</v>
      </c>
      <c r="B162" s="22" t="s">
        <v>378</v>
      </c>
      <c r="C162" s="4" t="s">
        <v>189</v>
      </c>
      <c r="D162" s="37">
        <f>4.07*1.08*1.06</f>
        <v>4.6593360000000015</v>
      </c>
      <c r="E162" s="37"/>
      <c r="F162" s="38"/>
      <c r="G162" s="38"/>
    </row>
    <row r="163" spans="1:7" ht="12.75">
      <c r="A163" s="22" t="s">
        <v>379</v>
      </c>
      <c r="B163" s="22" t="s">
        <v>380</v>
      </c>
      <c r="C163" s="4" t="s">
        <v>189</v>
      </c>
      <c r="D163" s="37">
        <f>4.07*1.08*1.06</f>
        <v>4.6593360000000015</v>
      </c>
      <c r="E163" s="37"/>
      <c r="F163" s="38"/>
      <c r="G163" s="38"/>
    </row>
    <row r="164" spans="1:7" ht="12.75">
      <c r="A164" s="22" t="s">
        <v>381</v>
      </c>
      <c r="B164" s="22" t="s">
        <v>382</v>
      </c>
      <c r="C164" s="4" t="s">
        <v>189</v>
      </c>
      <c r="D164" s="37">
        <f>2.61*1.08*1.06</f>
        <v>2.987928</v>
      </c>
      <c r="E164" s="37"/>
      <c r="F164" s="38"/>
      <c r="G164" s="38"/>
    </row>
    <row r="165" spans="1:7" ht="38.25">
      <c r="A165" s="22" t="s">
        <v>383</v>
      </c>
      <c r="B165" s="22" t="s">
        <v>384</v>
      </c>
      <c r="C165" s="4" t="s">
        <v>189</v>
      </c>
      <c r="D165" s="37">
        <f>4.07*1.08*1.06</f>
        <v>4.6593360000000015</v>
      </c>
      <c r="E165" s="37"/>
      <c r="F165" s="38"/>
      <c r="G165" s="38"/>
    </row>
    <row r="166" spans="1:7" ht="12.75">
      <c r="A166" s="22" t="s">
        <v>385</v>
      </c>
      <c r="B166" s="22" t="s">
        <v>386</v>
      </c>
      <c r="C166" s="4" t="s">
        <v>189</v>
      </c>
      <c r="D166" s="37">
        <f>0.82*1.08*1.06</f>
        <v>0.9387360000000001</v>
      </c>
      <c r="E166" s="37"/>
      <c r="F166" s="38"/>
      <c r="G166" s="38"/>
    </row>
    <row r="167" spans="1:7" ht="12.75">
      <c r="A167" s="22" t="s">
        <v>387</v>
      </c>
      <c r="B167" s="22" t="s">
        <v>388</v>
      </c>
      <c r="C167" s="4" t="s">
        <v>189</v>
      </c>
      <c r="D167" s="37">
        <f>3.26*1.08*1.06</f>
        <v>3.7320480000000003</v>
      </c>
      <c r="E167" s="37"/>
      <c r="F167" s="38"/>
      <c r="G167" s="38"/>
    </row>
    <row r="168" spans="1:7" ht="12.75">
      <c r="A168" s="22" t="s">
        <v>389</v>
      </c>
      <c r="B168" s="22" t="s">
        <v>390</v>
      </c>
      <c r="C168" s="4" t="s">
        <v>189</v>
      </c>
      <c r="D168" s="37">
        <f>7.33*1.08*1.06</f>
        <v>8.391384</v>
      </c>
      <c r="E168" s="37"/>
      <c r="F168" s="38"/>
      <c r="G168" s="38"/>
    </row>
    <row r="169" spans="1:7" ht="12.75">
      <c r="A169" s="22" t="s">
        <v>391</v>
      </c>
      <c r="B169" s="22" t="s">
        <v>75</v>
      </c>
      <c r="C169" s="4" t="s">
        <v>189</v>
      </c>
      <c r="D169" s="37">
        <f>3.26*1.08*1.06</f>
        <v>3.7320480000000003</v>
      </c>
      <c r="E169" s="37"/>
      <c r="F169" s="38"/>
      <c r="G169" s="38"/>
    </row>
    <row r="170" spans="1:7" ht="12.75">
      <c r="A170" s="22" t="s">
        <v>392</v>
      </c>
      <c r="B170" s="22" t="s">
        <v>76</v>
      </c>
      <c r="C170" s="4" t="s">
        <v>189</v>
      </c>
      <c r="D170" s="37">
        <f>6.52*1.08*1.06</f>
        <v>7.4640960000000005</v>
      </c>
      <c r="E170" s="37"/>
      <c r="F170" s="38"/>
      <c r="G170" s="38"/>
    </row>
    <row r="171" spans="1:7" ht="12.75">
      <c r="A171" s="22" t="s">
        <v>393</v>
      </c>
      <c r="B171" s="22" t="s">
        <v>394</v>
      </c>
      <c r="C171" s="4" t="s">
        <v>189</v>
      </c>
      <c r="D171" s="37">
        <f>3.26*1.08*1.06</f>
        <v>3.7320480000000003</v>
      </c>
      <c r="E171" s="37"/>
      <c r="F171" s="38"/>
      <c r="G171" s="38"/>
    </row>
    <row r="172" spans="1:7" ht="12.75">
      <c r="A172" s="22" t="s">
        <v>395</v>
      </c>
      <c r="B172" s="22" t="s">
        <v>77</v>
      </c>
      <c r="C172" s="4" t="s">
        <v>189</v>
      </c>
      <c r="D172" s="37">
        <f>3.26*1.08*1.06</f>
        <v>3.7320480000000003</v>
      </c>
      <c r="E172" s="37"/>
      <c r="F172" s="38"/>
      <c r="G172" s="38"/>
    </row>
    <row r="173" spans="1:7" ht="12.75">
      <c r="A173" s="22" t="s">
        <v>396</v>
      </c>
      <c r="B173" s="22" t="s">
        <v>80</v>
      </c>
      <c r="C173" s="4" t="s">
        <v>189</v>
      </c>
      <c r="D173" s="37">
        <f>4.89*1.08*1.06</f>
        <v>5.598072</v>
      </c>
      <c r="E173" s="37"/>
      <c r="F173" s="38"/>
      <c r="G173" s="38"/>
    </row>
    <row r="174" spans="1:7" ht="12.75">
      <c r="A174" s="22" t="s">
        <v>397</v>
      </c>
      <c r="B174" s="22" t="s">
        <v>81</v>
      </c>
      <c r="C174" s="4" t="s">
        <v>189</v>
      </c>
      <c r="D174" s="37">
        <f>4.89*1.08*1.06</f>
        <v>5.598072</v>
      </c>
      <c r="E174" s="37"/>
      <c r="F174" s="38"/>
      <c r="G174" s="38"/>
    </row>
    <row r="175" spans="1:7" ht="12.75">
      <c r="A175" s="22" t="s">
        <v>398</v>
      </c>
      <c r="B175" s="22" t="s">
        <v>399</v>
      </c>
      <c r="C175" s="4" t="s">
        <v>189</v>
      </c>
      <c r="D175" s="37">
        <f>6.52*1.08*1.06</f>
        <v>7.4640960000000005</v>
      </c>
      <c r="E175" s="37"/>
      <c r="F175" s="38"/>
      <c r="G175" s="38"/>
    </row>
    <row r="176" spans="1:7" ht="12.75">
      <c r="A176" s="22" t="s">
        <v>400</v>
      </c>
      <c r="B176" s="22" t="s">
        <v>83</v>
      </c>
      <c r="C176" s="4" t="s">
        <v>401</v>
      </c>
      <c r="D176" s="37">
        <f>16.39*1.08*1.06</f>
        <v>18.763272</v>
      </c>
      <c r="E176" s="37"/>
      <c r="F176" s="38"/>
      <c r="G176" s="38"/>
    </row>
    <row r="177" spans="1:7" ht="12.75">
      <c r="A177" s="22" t="s">
        <v>402</v>
      </c>
      <c r="B177" s="22" t="s">
        <v>84</v>
      </c>
      <c r="C177" s="4" t="s">
        <v>401</v>
      </c>
      <c r="D177" s="37">
        <f>17.27*1.08*1.06</f>
        <v>19.770696000000004</v>
      </c>
      <c r="E177" s="37"/>
      <c r="F177" s="38"/>
      <c r="G177" s="38"/>
    </row>
    <row r="178" spans="1:7" ht="12.75">
      <c r="A178" s="22" t="s">
        <v>403</v>
      </c>
      <c r="B178" s="22" t="s">
        <v>85</v>
      </c>
      <c r="C178" s="4" t="s">
        <v>401</v>
      </c>
      <c r="D178" s="37">
        <f>18.05*1.08*1.06</f>
        <v>20.663640000000004</v>
      </c>
      <c r="E178" s="37"/>
      <c r="F178" s="38"/>
      <c r="G178" s="38"/>
    </row>
    <row r="179" spans="1:7" ht="12.75">
      <c r="A179" s="22" t="s">
        <v>404</v>
      </c>
      <c r="B179" s="22" t="s">
        <v>86</v>
      </c>
      <c r="C179" s="4" t="s">
        <v>401</v>
      </c>
      <c r="D179" s="37">
        <f>18.93*1.08*1.06</f>
        <v>21.671064</v>
      </c>
      <c r="E179" s="37"/>
      <c r="F179" s="38"/>
      <c r="G179" s="38"/>
    </row>
    <row r="180" spans="1:7" ht="12.75">
      <c r="A180" s="22" t="s">
        <v>405</v>
      </c>
      <c r="B180" s="22" t="s">
        <v>87</v>
      </c>
      <c r="C180" s="4" t="s">
        <v>401</v>
      </c>
      <c r="D180" s="37">
        <f>19.71*1.08*1.06</f>
        <v>22.564008000000005</v>
      </c>
      <c r="E180" s="37"/>
      <c r="F180" s="38"/>
      <c r="G180" s="38"/>
    </row>
    <row r="181" spans="1:7" ht="12.75">
      <c r="A181" s="22" t="s">
        <v>406</v>
      </c>
      <c r="B181" s="22" t="s">
        <v>88</v>
      </c>
      <c r="C181" s="4" t="s">
        <v>401</v>
      </c>
      <c r="D181" s="37">
        <f>20.58*1.08*1.06</f>
        <v>23.559984</v>
      </c>
      <c r="E181" s="37"/>
      <c r="F181" s="38"/>
      <c r="G181" s="38"/>
    </row>
    <row r="182" spans="1:7" ht="12.75">
      <c r="A182" s="22" t="s">
        <v>407</v>
      </c>
      <c r="B182" s="22" t="s">
        <v>89</v>
      </c>
      <c r="C182" s="4" t="s">
        <v>401</v>
      </c>
      <c r="D182" s="37">
        <f>21.85*1.08*1.06</f>
        <v>25.013880000000004</v>
      </c>
      <c r="E182" s="37"/>
      <c r="F182" s="38"/>
      <c r="G182" s="38"/>
    </row>
    <row r="183" spans="1:7" ht="12.75">
      <c r="A183" s="22" t="s">
        <v>408</v>
      </c>
      <c r="B183" s="22" t="s">
        <v>90</v>
      </c>
      <c r="C183" s="4" t="s">
        <v>401</v>
      </c>
      <c r="D183" s="37">
        <f>23.02*1.08*1.06</f>
        <v>26.353296000000004</v>
      </c>
      <c r="E183" s="37"/>
      <c r="F183" s="38"/>
      <c r="G183" s="38"/>
    </row>
    <row r="184" spans="1:7" ht="12.75">
      <c r="A184" s="22" t="s">
        <v>409</v>
      </c>
      <c r="B184" s="22" t="s">
        <v>91</v>
      </c>
      <c r="C184" s="4" t="s">
        <v>401</v>
      </c>
      <c r="D184" s="37">
        <f>24.29*1.08*1.06</f>
        <v>27.807192</v>
      </c>
      <c r="E184" s="37"/>
      <c r="F184" s="38"/>
      <c r="G184" s="38"/>
    </row>
    <row r="185" spans="1:7" ht="12.75">
      <c r="A185" s="22" t="s">
        <v>410</v>
      </c>
      <c r="B185" s="22" t="s">
        <v>92</v>
      </c>
      <c r="C185" s="4" t="s">
        <v>401</v>
      </c>
      <c r="D185" s="37">
        <f>25.56*1.08*1.06</f>
        <v>29.261088</v>
      </c>
      <c r="E185" s="37"/>
      <c r="F185" s="38"/>
      <c r="G185" s="38"/>
    </row>
    <row r="186" spans="1:7" ht="12.75">
      <c r="A186" s="22" t="s">
        <v>411</v>
      </c>
      <c r="B186" s="22" t="s">
        <v>93</v>
      </c>
      <c r="C186" s="4" t="s">
        <v>401</v>
      </c>
      <c r="D186" s="37">
        <f>26.83*1.08*1.06</f>
        <v>30.714984000000005</v>
      </c>
      <c r="E186" s="37"/>
      <c r="F186" s="38"/>
      <c r="G186" s="38"/>
    </row>
    <row r="187" spans="1:7" ht="12.75">
      <c r="A187" s="22" t="s">
        <v>412</v>
      </c>
      <c r="B187" s="22" t="s">
        <v>94</v>
      </c>
      <c r="C187" s="4" t="s">
        <v>401</v>
      </c>
      <c r="D187" s="37">
        <f>28*1.08*1.06</f>
        <v>32.0544</v>
      </c>
      <c r="E187" s="37"/>
      <c r="F187" s="38"/>
      <c r="G187" s="38"/>
    </row>
    <row r="188" spans="1:7" ht="12.75">
      <c r="A188" s="22" t="s">
        <v>413</v>
      </c>
      <c r="B188" s="22" t="s">
        <v>95</v>
      </c>
      <c r="C188" s="4" t="s">
        <v>401</v>
      </c>
      <c r="D188" s="37">
        <f>29.27*1.08*1.06</f>
        <v>33.508296</v>
      </c>
      <c r="E188" s="37"/>
      <c r="F188" s="38"/>
      <c r="G188" s="38"/>
    </row>
    <row r="189" spans="1:7" ht="12.75">
      <c r="A189" s="22" t="s">
        <v>414</v>
      </c>
      <c r="B189" s="22" t="s">
        <v>96</v>
      </c>
      <c r="C189" s="4" t="s">
        <v>401</v>
      </c>
      <c r="D189" s="37">
        <f>30.53*1.08*1.06</f>
        <v>34.950744</v>
      </c>
      <c r="E189" s="37"/>
      <c r="F189" s="38"/>
      <c r="G189" s="38"/>
    </row>
    <row r="190" spans="1:7" ht="12.75">
      <c r="A190" s="22" t="s">
        <v>415</v>
      </c>
      <c r="B190" s="22" t="s">
        <v>97</v>
      </c>
      <c r="C190" s="4" t="s">
        <v>401</v>
      </c>
      <c r="D190" s="37">
        <f>32.39*1.08*1.06</f>
        <v>37.080072</v>
      </c>
      <c r="E190" s="37"/>
      <c r="F190" s="38"/>
      <c r="G190" s="38"/>
    </row>
    <row r="191" spans="1:7" ht="12.75">
      <c r="A191" s="30" t="s">
        <v>416</v>
      </c>
      <c r="B191" s="22" t="s">
        <v>98</v>
      </c>
      <c r="C191" s="4" t="s">
        <v>189</v>
      </c>
      <c r="D191" s="37">
        <f>6.63*1.08*1.06</f>
        <v>7.5900240000000005</v>
      </c>
      <c r="E191" s="37"/>
      <c r="F191" s="38"/>
      <c r="G191" s="38"/>
    </row>
    <row r="192" spans="1:7" ht="12.75">
      <c r="A192" s="22" t="s">
        <v>417</v>
      </c>
      <c r="B192" s="22" t="s">
        <v>99</v>
      </c>
      <c r="C192" s="4" t="s">
        <v>189</v>
      </c>
      <c r="D192" s="37">
        <f>7.51*1.08*1.06</f>
        <v>8.597448000000002</v>
      </c>
      <c r="E192" s="37"/>
      <c r="F192" s="38"/>
      <c r="G192" s="38"/>
    </row>
    <row r="193" spans="1:7" ht="12.75">
      <c r="A193" s="22" t="s">
        <v>418</v>
      </c>
      <c r="B193" s="22" t="s">
        <v>100</v>
      </c>
      <c r="C193" s="4" t="s">
        <v>189</v>
      </c>
      <c r="D193" s="37">
        <f>8.29*1.08*1.06</f>
        <v>9.490392</v>
      </c>
      <c r="E193" s="37"/>
      <c r="F193" s="38"/>
      <c r="G193" s="38"/>
    </row>
    <row r="194" spans="1:7" ht="12.75">
      <c r="A194" s="22" t="s">
        <v>419</v>
      </c>
      <c r="B194" s="22" t="s">
        <v>101</v>
      </c>
      <c r="C194" s="4" t="s">
        <v>189</v>
      </c>
      <c r="D194" s="37">
        <f>9.17*1.08*1.06</f>
        <v>10.497816000000002</v>
      </c>
      <c r="E194" s="37"/>
      <c r="F194" s="38"/>
      <c r="G194" s="38"/>
    </row>
    <row r="195" spans="1:7" ht="12.75">
      <c r="A195" s="22" t="s">
        <v>420</v>
      </c>
      <c r="B195" s="22" t="s">
        <v>102</v>
      </c>
      <c r="C195" s="4" t="s">
        <v>401</v>
      </c>
      <c r="D195" s="37">
        <f>18.83*1.08*1.06</f>
        <v>21.556584</v>
      </c>
      <c r="E195" s="37"/>
      <c r="F195" s="38"/>
      <c r="G195" s="38"/>
    </row>
    <row r="196" spans="1:7" ht="12.75">
      <c r="A196" s="22" t="s">
        <v>421</v>
      </c>
      <c r="B196" s="22" t="s">
        <v>103</v>
      </c>
      <c r="C196" s="4" t="s">
        <v>401</v>
      </c>
      <c r="D196" s="37">
        <f>7.51*1.08*1.06</f>
        <v>8.597448000000002</v>
      </c>
      <c r="E196" s="37"/>
      <c r="F196" s="38"/>
      <c r="G196" s="38"/>
    </row>
    <row r="197" spans="1:7" ht="12.75">
      <c r="A197" s="22" t="s">
        <v>422</v>
      </c>
      <c r="B197" s="22" t="s">
        <v>104</v>
      </c>
      <c r="C197" s="4" t="s">
        <v>401</v>
      </c>
      <c r="D197" s="37">
        <f>1.27*1.08*1.06</f>
        <v>1.4538960000000003</v>
      </c>
      <c r="E197" s="37"/>
      <c r="F197" s="38"/>
      <c r="G197" s="38"/>
    </row>
    <row r="198" spans="1:7" ht="12.75">
      <c r="A198" s="22" t="s">
        <v>423</v>
      </c>
      <c r="B198" s="22" t="s">
        <v>424</v>
      </c>
      <c r="C198" s="4" t="s">
        <v>401</v>
      </c>
      <c r="D198" s="37">
        <f>16*1.08*1.06</f>
        <v>18.3168</v>
      </c>
      <c r="E198" s="37"/>
      <c r="F198" s="38"/>
      <c r="G198" s="38"/>
    </row>
    <row r="199" spans="1:7" ht="12.75">
      <c r="A199" s="22" t="s">
        <v>425</v>
      </c>
      <c r="B199" s="22" t="s">
        <v>426</v>
      </c>
      <c r="C199" s="4" t="s">
        <v>401</v>
      </c>
      <c r="D199" s="37">
        <f>11.61*1.08*1.06</f>
        <v>13.291128</v>
      </c>
      <c r="E199" s="37"/>
      <c r="F199" s="38"/>
      <c r="G199" s="38"/>
    </row>
    <row r="200" spans="1:7" ht="12.75">
      <c r="A200" s="22" t="s">
        <v>427</v>
      </c>
      <c r="B200" s="22" t="s">
        <v>428</v>
      </c>
      <c r="C200" s="4" t="s">
        <v>189</v>
      </c>
      <c r="D200" s="37">
        <f>10.54*1.08*1.06</f>
        <v>12.066192000000001</v>
      </c>
      <c r="E200" s="37"/>
      <c r="F200" s="38"/>
      <c r="G200" s="38"/>
    </row>
    <row r="201" spans="1:7" ht="12.75">
      <c r="A201" s="22" t="s">
        <v>429</v>
      </c>
      <c r="B201" s="22" t="s">
        <v>430</v>
      </c>
      <c r="C201" s="4" t="s">
        <v>401</v>
      </c>
      <c r="D201" s="37">
        <f>9.95*1.08*1.06</f>
        <v>11.39076</v>
      </c>
      <c r="E201" s="37"/>
      <c r="F201" s="38"/>
      <c r="G201" s="38"/>
    </row>
    <row r="202" spans="1:7" ht="12.75">
      <c r="A202" s="22" t="s">
        <v>431</v>
      </c>
      <c r="B202" s="22" t="s">
        <v>432</v>
      </c>
      <c r="C202" s="4" t="s">
        <v>189</v>
      </c>
      <c r="D202" s="37">
        <f>2.93*1.08*1.06</f>
        <v>3.3542640000000006</v>
      </c>
      <c r="E202" s="37"/>
      <c r="F202" s="38"/>
      <c r="G202" s="38"/>
    </row>
    <row r="203" spans="1:7" ht="12.75">
      <c r="A203" s="22" t="s">
        <v>433</v>
      </c>
      <c r="B203" s="22" t="s">
        <v>434</v>
      </c>
      <c r="C203" s="4" t="s">
        <v>189</v>
      </c>
      <c r="D203" s="37">
        <f>4.98*1.08*1.06</f>
        <v>5.701104000000002</v>
      </c>
      <c r="E203" s="37"/>
      <c r="F203" s="38"/>
      <c r="G203" s="38"/>
    </row>
    <row r="204" spans="1:7" ht="12.75">
      <c r="A204" s="22" t="s">
        <v>435</v>
      </c>
      <c r="B204" s="22" t="s">
        <v>436</v>
      </c>
      <c r="C204" s="4" t="s">
        <v>401</v>
      </c>
      <c r="D204" s="37">
        <f>2.93*1.08*1.06</f>
        <v>3.3542640000000006</v>
      </c>
      <c r="E204" s="37"/>
      <c r="F204" s="38"/>
      <c r="G204" s="38"/>
    </row>
    <row r="205" spans="1:7" ht="12.75">
      <c r="A205" s="22" t="s">
        <v>437</v>
      </c>
      <c r="B205" s="22" t="s">
        <v>438</v>
      </c>
      <c r="C205" s="4" t="s">
        <v>189</v>
      </c>
      <c r="D205" s="37">
        <f>10.54*1.08*1.06</f>
        <v>12.066192000000001</v>
      </c>
      <c r="E205" s="37"/>
      <c r="F205" s="38"/>
      <c r="G205" s="38"/>
    </row>
    <row r="206" spans="1:7" ht="12.75">
      <c r="A206" s="22" t="s">
        <v>439</v>
      </c>
      <c r="B206" s="22" t="s">
        <v>105</v>
      </c>
      <c r="C206" s="4" t="s">
        <v>401</v>
      </c>
      <c r="D206" s="37">
        <f>6.63*1.08*1.06</f>
        <v>7.5900240000000005</v>
      </c>
      <c r="E206" s="37"/>
      <c r="F206" s="38"/>
      <c r="G206" s="38"/>
    </row>
    <row r="207" spans="1:7" ht="12.75">
      <c r="A207" s="22" t="s">
        <v>440</v>
      </c>
      <c r="B207" s="22" t="s">
        <v>106</v>
      </c>
      <c r="C207" s="4" t="s">
        <v>401</v>
      </c>
      <c r="D207" s="37">
        <f>6.63*1.08*1.06</f>
        <v>7.5900240000000005</v>
      </c>
      <c r="E207" s="37"/>
      <c r="F207" s="38"/>
      <c r="G207" s="38"/>
    </row>
    <row r="208" spans="1:7" ht="12.75">
      <c r="A208" s="22" t="s">
        <v>441</v>
      </c>
      <c r="B208" s="22" t="s">
        <v>442</v>
      </c>
      <c r="C208" s="4" t="s">
        <v>401</v>
      </c>
      <c r="D208" s="37">
        <f>0.98*1.08*1.06</f>
        <v>1.121904</v>
      </c>
      <c r="E208" s="37"/>
      <c r="F208" s="38"/>
      <c r="G208" s="38"/>
    </row>
    <row r="209" spans="1:7" ht="12.75">
      <c r="A209" s="22" t="s">
        <v>443</v>
      </c>
      <c r="B209" s="22" t="s">
        <v>108</v>
      </c>
      <c r="C209" s="4" t="s">
        <v>189</v>
      </c>
      <c r="D209" s="37">
        <f>8.29*1.08*1.06</f>
        <v>9.490392</v>
      </c>
      <c r="E209" s="37"/>
      <c r="F209" s="38"/>
      <c r="G209" s="38"/>
    </row>
    <row r="210" spans="1:7" ht="12.75">
      <c r="A210" s="22" t="s">
        <v>444</v>
      </c>
      <c r="B210" s="22" t="s">
        <v>445</v>
      </c>
      <c r="C210" s="4" t="s">
        <v>189</v>
      </c>
      <c r="D210" s="37">
        <f>9.27*1.08*1.06</f>
        <v>10.612296</v>
      </c>
      <c r="E210" s="37"/>
      <c r="F210" s="38"/>
      <c r="G210" s="38"/>
    </row>
    <row r="211" spans="1:7" ht="12.75">
      <c r="A211" s="22" t="s">
        <v>446</v>
      </c>
      <c r="B211" s="22" t="s">
        <v>109</v>
      </c>
      <c r="C211" s="4" t="s">
        <v>189</v>
      </c>
      <c r="D211" s="37">
        <f>10.73*1.08*1.06</f>
        <v>12.283704000000002</v>
      </c>
      <c r="E211" s="37"/>
      <c r="F211" s="38"/>
      <c r="G211" s="38"/>
    </row>
    <row r="212" spans="1:7" ht="12.75">
      <c r="A212" s="22" t="s">
        <v>447</v>
      </c>
      <c r="B212" s="22" t="s">
        <v>110</v>
      </c>
      <c r="C212" s="4" t="s">
        <v>189</v>
      </c>
      <c r="D212" s="37">
        <f>1.46*1.08*1.06</f>
        <v>1.671408</v>
      </c>
      <c r="E212" s="37"/>
      <c r="F212" s="38"/>
      <c r="G212" s="38"/>
    </row>
    <row r="213" spans="1:7" ht="12.75">
      <c r="A213" s="22" t="s">
        <v>448</v>
      </c>
      <c r="B213" s="22" t="s">
        <v>449</v>
      </c>
      <c r="C213" s="4" t="s">
        <v>189</v>
      </c>
      <c r="D213" s="37">
        <f>2.15*1.08*1.06</f>
        <v>2.46132</v>
      </c>
      <c r="E213" s="37"/>
      <c r="F213" s="38"/>
      <c r="G213" s="38"/>
    </row>
    <row r="214" spans="1:7" ht="12.75">
      <c r="A214" s="22" t="s">
        <v>450</v>
      </c>
      <c r="B214" s="22" t="s">
        <v>451</v>
      </c>
      <c r="C214" s="4" t="s">
        <v>189</v>
      </c>
      <c r="D214" s="37">
        <f>2.83*1.08*1.06</f>
        <v>3.2397840000000007</v>
      </c>
      <c r="E214" s="37"/>
      <c r="F214" s="38"/>
      <c r="G214" s="38"/>
    </row>
    <row r="215" spans="1:7" ht="12.75">
      <c r="A215" s="22" t="s">
        <v>452</v>
      </c>
      <c r="B215" s="22" t="s">
        <v>453</v>
      </c>
      <c r="C215" s="4" t="s">
        <v>189</v>
      </c>
      <c r="D215" s="37">
        <f>2.93*1.08*1.06</f>
        <v>3.3542640000000006</v>
      </c>
      <c r="E215" s="37"/>
      <c r="F215" s="38"/>
      <c r="G215" s="38"/>
    </row>
    <row r="216" spans="1:7" ht="12.75">
      <c r="A216" s="22" t="s">
        <v>454</v>
      </c>
      <c r="B216" s="22" t="s">
        <v>455</v>
      </c>
      <c r="C216" s="4" t="s">
        <v>401</v>
      </c>
      <c r="D216" s="37">
        <f>14.63*1.08*1.06</f>
        <v>16.748424000000004</v>
      </c>
      <c r="E216" s="37"/>
      <c r="F216" s="38"/>
      <c r="G216" s="38"/>
    </row>
    <row r="217" spans="1:7" ht="28.5" customHeight="1">
      <c r="A217" s="22" t="s">
        <v>456</v>
      </c>
      <c r="B217" s="22" t="s">
        <v>457</v>
      </c>
      <c r="C217" s="4" t="s">
        <v>401</v>
      </c>
      <c r="D217" s="37">
        <f>2.93*1.08*1.06</f>
        <v>3.3542640000000006</v>
      </c>
      <c r="E217" s="37"/>
      <c r="F217" s="38"/>
      <c r="G217" s="38"/>
    </row>
    <row r="218" spans="1:7" ht="12.75">
      <c r="A218" s="22" t="s">
        <v>458</v>
      </c>
      <c r="B218" s="22" t="s">
        <v>459</v>
      </c>
      <c r="C218" s="4" t="s">
        <v>401</v>
      </c>
      <c r="D218" s="37">
        <f>5.85*1.08*1.06</f>
        <v>6.69708</v>
      </c>
      <c r="E218" s="37"/>
      <c r="F218" s="38"/>
      <c r="G218" s="38"/>
    </row>
    <row r="219" spans="1:7" ht="12.75">
      <c r="A219" s="22" t="s">
        <v>460</v>
      </c>
      <c r="B219" s="22" t="s">
        <v>461</v>
      </c>
      <c r="C219" s="4" t="s">
        <v>401</v>
      </c>
      <c r="D219" s="37">
        <f>9.76*1.08*1.06</f>
        <v>11.173248000000001</v>
      </c>
      <c r="E219" s="37"/>
      <c r="F219" s="38"/>
      <c r="G219" s="38"/>
    </row>
    <row r="220" spans="1:7" ht="12.75">
      <c r="A220" s="22" t="s">
        <v>462</v>
      </c>
      <c r="B220" s="22" t="s">
        <v>463</v>
      </c>
      <c r="C220" s="4" t="s">
        <v>401</v>
      </c>
      <c r="D220" s="37">
        <f>3.9*1.08*1.06</f>
        <v>4.46472</v>
      </c>
      <c r="E220" s="37"/>
      <c r="F220" s="38"/>
      <c r="G220" s="38"/>
    </row>
    <row r="221" spans="1:7" ht="12.75">
      <c r="A221" s="22" t="s">
        <v>464</v>
      </c>
      <c r="B221" s="22" t="s">
        <v>465</v>
      </c>
      <c r="C221" s="4" t="s">
        <v>401</v>
      </c>
      <c r="D221" s="37">
        <f>11.71*1.08*1.06</f>
        <v>13.405608000000003</v>
      </c>
      <c r="E221" s="37"/>
      <c r="F221" s="38"/>
      <c r="G221" s="38"/>
    </row>
    <row r="222" spans="1:7" ht="12.75">
      <c r="A222" s="22" t="s">
        <v>466</v>
      </c>
      <c r="B222" s="22" t="s">
        <v>107</v>
      </c>
      <c r="C222" s="4" t="s">
        <v>401</v>
      </c>
      <c r="D222" s="37">
        <f>1.46*1.08*1.06</f>
        <v>1.671408</v>
      </c>
      <c r="E222" s="37"/>
      <c r="F222" s="38"/>
      <c r="G222" s="38"/>
    </row>
    <row r="223" spans="1:7" ht="12.75">
      <c r="A223" s="22" t="s">
        <v>467</v>
      </c>
      <c r="B223" s="22" t="s">
        <v>468</v>
      </c>
      <c r="C223" s="4" t="s">
        <v>401</v>
      </c>
      <c r="D223" s="37">
        <f>2.93*1.08*1.06</f>
        <v>3.3542640000000006</v>
      </c>
      <c r="E223" s="37"/>
      <c r="F223" s="38"/>
      <c r="G223" s="38"/>
    </row>
    <row r="224" spans="1:7" ht="12.75">
      <c r="A224" s="22" t="s">
        <v>111</v>
      </c>
      <c r="B224" s="22" t="s">
        <v>112</v>
      </c>
      <c r="C224" s="4" t="s">
        <v>469</v>
      </c>
      <c r="D224" s="37">
        <f>2*1.08*1.06</f>
        <v>2.2896</v>
      </c>
      <c r="E224" s="37"/>
      <c r="F224" s="38"/>
      <c r="G224" s="38"/>
    </row>
    <row r="226" spans="1:8" ht="48.75" customHeight="1">
      <c r="A226" s="31"/>
      <c r="B226" s="31" t="s">
        <v>470</v>
      </c>
      <c r="C226" s="31"/>
      <c r="D226" s="31"/>
      <c r="E226" s="31"/>
      <c r="F226" s="31"/>
      <c r="G226" s="31"/>
      <c r="H226" s="31"/>
    </row>
    <row r="227" spans="1:8" ht="2.25" customHeight="1">
      <c r="A227" s="32"/>
      <c r="B227" s="32"/>
      <c r="C227" s="33"/>
      <c r="D227" s="34"/>
      <c r="E227" s="34"/>
      <c r="F227" s="34"/>
      <c r="G227" s="35"/>
      <c r="H227" s="36"/>
    </row>
    <row r="228" spans="1:8" ht="15.75">
      <c r="A228" s="31"/>
      <c r="B228" s="31"/>
      <c r="C228" s="31"/>
      <c r="D228" s="31"/>
      <c r="E228" s="31"/>
      <c r="F228" s="31"/>
      <c r="G228" s="31"/>
      <c r="H228" s="36"/>
    </row>
    <row r="229" spans="1:8" ht="15.75">
      <c r="A229" s="77" t="s">
        <v>473</v>
      </c>
      <c r="B229" s="77"/>
      <c r="C229" s="77"/>
      <c r="D229" s="77"/>
      <c r="E229" s="77"/>
      <c r="F229" s="77"/>
      <c r="G229" s="77"/>
      <c r="H229" s="36"/>
    </row>
    <row r="230" spans="1:8" ht="15.75">
      <c r="A230" s="32"/>
      <c r="B230" s="32"/>
      <c r="C230" s="33"/>
      <c r="D230" s="34"/>
      <c r="E230" s="34"/>
      <c r="F230" s="34"/>
      <c r="G230" s="35"/>
      <c r="H230" s="36"/>
    </row>
    <row r="231" spans="1:6" ht="12.75">
      <c r="A231" s="2"/>
      <c r="B231" s="2"/>
      <c r="C231" s="2"/>
      <c r="D231" s="2"/>
      <c r="E231" s="2"/>
      <c r="F231" s="2"/>
    </row>
  </sheetData>
  <sheetProtection/>
  <mergeCells count="15">
    <mergeCell ref="A229:G229"/>
    <mergeCell ref="C103:C105"/>
    <mergeCell ref="C79:C81"/>
    <mergeCell ref="C83:C85"/>
    <mergeCell ref="C87:C89"/>
    <mergeCell ref="C91:C93"/>
    <mergeCell ref="C95:C97"/>
    <mergeCell ref="C99:C101"/>
    <mergeCell ref="C1:E1"/>
    <mergeCell ref="C2:E2"/>
    <mergeCell ref="C4:E4"/>
    <mergeCell ref="B6:E6"/>
    <mergeCell ref="C75:C77"/>
    <mergeCell ref="D75:D78"/>
    <mergeCell ref="C5:E5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1" r:id="rId1"/>
  <rowBreaks count="3" manualBreakCount="3">
    <brk id="45" max="5" man="1"/>
    <brk id="82" max="5" man="1"/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5">
      <selection activeCell="F30" sqref="F30"/>
    </sheetView>
  </sheetViews>
  <sheetFormatPr defaultColWidth="9.140625" defaultRowHeight="12.75"/>
  <cols>
    <col min="1" max="1" width="4.140625" style="0" customWidth="1"/>
    <col min="2" max="2" width="44.421875" style="0" customWidth="1"/>
    <col min="3" max="3" width="10.28125" style="0" customWidth="1"/>
    <col min="5" max="5" width="11.57421875" style="0" bestFit="1" customWidth="1"/>
    <col min="6" max="6" width="10.57421875" style="0" customWidth="1"/>
    <col min="7" max="7" width="6.00390625" style="0" customWidth="1"/>
  </cols>
  <sheetData>
    <row r="1" ht="15" customHeight="1"/>
    <row r="2" ht="13.5" customHeight="1"/>
    <row r="3" spans="3:9" ht="12.75">
      <c r="C3" s="78" t="s">
        <v>0</v>
      </c>
      <c r="D3" s="78"/>
      <c r="E3" s="78"/>
      <c r="F3" s="78"/>
      <c r="G3" s="78"/>
      <c r="H3" s="78"/>
      <c r="I3" s="78"/>
    </row>
    <row r="4" spans="3:9" ht="12.75">
      <c r="C4" s="39"/>
      <c r="D4" s="39" t="s">
        <v>115</v>
      </c>
      <c r="E4" s="39"/>
      <c r="F4" s="39"/>
      <c r="G4" s="39"/>
      <c r="H4" s="39"/>
      <c r="I4" s="39"/>
    </row>
    <row r="5" spans="4:9" ht="22.5" customHeight="1">
      <c r="D5" s="78" t="s">
        <v>471</v>
      </c>
      <c r="E5" s="78"/>
      <c r="F5" s="78"/>
      <c r="G5" s="78"/>
      <c r="H5" s="78"/>
      <c r="I5" s="78"/>
    </row>
    <row r="6" spans="4:9" ht="12.75">
      <c r="D6" s="76" t="s">
        <v>481</v>
      </c>
      <c r="E6" s="72"/>
      <c r="F6" s="72"/>
      <c r="G6" s="78"/>
      <c r="H6" s="78"/>
      <c r="I6" s="78"/>
    </row>
    <row r="7" ht="15.75" customHeight="1"/>
    <row r="8" spans="2:6" ht="32.25" customHeight="1">
      <c r="B8" s="80" t="s">
        <v>477</v>
      </c>
      <c r="C8" s="80"/>
      <c r="D8" s="80"/>
      <c r="E8" s="80"/>
      <c r="F8" s="80"/>
    </row>
    <row r="9" ht="18" customHeight="1"/>
    <row r="10" spans="1:9" ht="38.25">
      <c r="A10" s="1"/>
      <c r="B10" s="1" t="s">
        <v>1</v>
      </c>
      <c r="C10" s="1" t="s">
        <v>2</v>
      </c>
      <c r="D10" s="4" t="s">
        <v>7</v>
      </c>
      <c r="E10" s="4" t="s">
        <v>8</v>
      </c>
      <c r="F10" s="1" t="s">
        <v>9</v>
      </c>
      <c r="G10" s="2"/>
      <c r="H10" s="2"/>
      <c r="I10" s="2"/>
    </row>
    <row r="11" spans="1:9" ht="12.7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2"/>
      <c r="H11" s="2"/>
      <c r="I11" s="2"/>
    </row>
    <row r="12" spans="1:9" ht="12.75">
      <c r="A12" s="81" t="s">
        <v>4</v>
      </c>
      <c r="B12" s="82"/>
      <c r="C12" s="1"/>
      <c r="D12" s="1"/>
      <c r="E12" s="1"/>
      <c r="F12" s="1"/>
      <c r="G12" s="2"/>
      <c r="H12" s="2"/>
      <c r="I12" s="2"/>
    </row>
    <row r="13" spans="1:9" ht="12.75">
      <c r="A13" s="1">
        <v>1</v>
      </c>
      <c r="B13" s="1" t="s">
        <v>6</v>
      </c>
      <c r="C13" s="1" t="s">
        <v>5</v>
      </c>
      <c r="D13" s="37">
        <f>4.74*1.059</f>
        <v>5.01966</v>
      </c>
      <c r="E13" s="37">
        <f>D13*1.2</f>
        <v>6.023592</v>
      </c>
      <c r="F13" s="1"/>
      <c r="G13" s="2"/>
      <c r="H13" s="2"/>
      <c r="I13" s="2"/>
    </row>
    <row r="14" spans="1:9" ht="12.75">
      <c r="A14" s="1">
        <v>2</v>
      </c>
      <c r="B14" s="1" t="s">
        <v>10</v>
      </c>
      <c r="C14" s="1" t="s">
        <v>5</v>
      </c>
      <c r="D14" s="37">
        <f>4.41*1.058</f>
        <v>4.665780000000001</v>
      </c>
      <c r="E14" s="37">
        <f aca="true" t="shared" si="0" ref="E14:E27">D14*1.2</f>
        <v>5.598936000000001</v>
      </c>
      <c r="F14" s="1"/>
      <c r="G14" s="2"/>
      <c r="H14" s="2"/>
      <c r="I14" s="2"/>
    </row>
    <row r="15" spans="1:9" ht="12.75">
      <c r="A15" s="3">
        <v>3</v>
      </c>
      <c r="B15" s="3" t="s">
        <v>11</v>
      </c>
      <c r="C15" s="1" t="s">
        <v>5</v>
      </c>
      <c r="D15" s="40">
        <f>5.99*1.06</f>
        <v>6.3494</v>
      </c>
      <c r="E15" s="37">
        <f t="shared" si="0"/>
        <v>7.61928</v>
      </c>
      <c r="F15" s="3"/>
      <c r="G15" s="2"/>
      <c r="H15" s="2"/>
      <c r="I15" s="2"/>
    </row>
    <row r="16" spans="1:9" ht="12.75">
      <c r="A16" s="3">
        <v>4</v>
      </c>
      <c r="B16" s="3" t="s">
        <v>12</v>
      </c>
      <c r="C16" s="1" t="s">
        <v>5</v>
      </c>
      <c r="D16" s="40">
        <f>4.01*1.06</f>
        <v>4.2506</v>
      </c>
      <c r="E16" s="37">
        <f t="shared" si="0"/>
        <v>5.10072</v>
      </c>
      <c r="F16" s="3"/>
      <c r="G16" s="2"/>
      <c r="H16" s="2"/>
      <c r="I16" s="2"/>
    </row>
    <row r="17" spans="1:9" ht="12.75">
      <c r="A17" s="3">
        <v>5</v>
      </c>
      <c r="B17" s="3" t="s">
        <v>13</v>
      </c>
      <c r="C17" s="1" t="s">
        <v>5</v>
      </c>
      <c r="D17" s="40">
        <f>4.87*1.06</f>
        <v>5.1622</v>
      </c>
      <c r="E17" s="37">
        <f t="shared" si="0"/>
        <v>6.194640000000001</v>
      </c>
      <c r="F17" s="3"/>
      <c r="G17" s="2"/>
      <c r="H17" s="2"/>
      <c r="I17" s="2"/>
    </row>
    <row r="18" spans="1:9" ht="12.75">
      <c r="A18" s="3">
        <v>6</v>
      </c>
      <c r="B18" s="3" t="s">
        <v>14</v>
      </c>
      <c r="C18" s="1" t="s">
        <v>5</v>
      </c>
      <c r="D18" s="40">
        <f>7.52*1.059</f>
        <v>7.963679999999999</v>
      </c>
      <c r="E18" s="37">
        <f t="shared" si="0"/>
        <v>9.556415999999999</v>
      </c>
      <c r="F18" s="3"/>
      <c r="G18" s="2"/>
      <c r="H18" s="2"/>
      <c r="I18" s="2"/>
    </row>
    <row r="19" spans="1:9" ht="12.75">
      <c r="A19" s="3">
        <v>7</v>
      </c>
      <c r="B19" s="3" t="s">
        <v>15</v>
      </c>
      <c r="C19" s="1" t="s">
        <v>5</v>
      </c>
      <c r="D19" s="40">
        <f>6.47*1.06</f>
        <v>6.8582</v>
      </c>
      <c r="E19" s="37">
        <f t="shared" si="0"/>
        <v>8.22984</v>
      </c>
      <c r="F19" s="3"/>
      <c r="G19" s="2"/>
      <c r="H19" s="2"/>
      <c r="I19" s="2"/>
    </row>
    <row r="20" spans="1:9" ht="12.75">
      <c r="A20" s="3">
        <v>8</v>
      </c>
      <c r="B20" s="3" t="s">
        <v>16</v>
      </c>
      <c r="C20" s="1" t="s">
        <v>5</v>
      </c>
      <c r="D20" s="40">
        <f>7.23*1.059</f>
        <v>7.65657</v>
      </c>
      <c r="E20" s="37">
        <f t="shared" si="0"/>
        <v>9.187884</v>
      </c>
      <c r="F20" s="3"/>
      <c r="G20" s="2"/>
      <c r="H20" s="2"/>
      <c r="I20" s="2"/>
    </row>
    <row r="21" spans="1:9" ht="12.75">
      <c r="A21" s="3">
        <v>9</v>
      </c>
      <c r="B21" s="3" t="s">
        <v>17</v>
      </c>
      <c r="C21" s="1" t="s">
        <v>5</v>
      </c>
      <c r="D21" s="40">
        <f>6.01*1.06</f>
        <v>6.3706000000000005</v>
      </c>
      <c r="E21" s="37">
        <f t="shared" si="0"/>
        <v>7.64472</v>
      </c>
      <c r="F21" s="3"/>
      <c r="G21" s="2"/>
      <c r="H21" s="2"/>
      <c r="I21" s="2"/>
    </row>
    <row r="22" spans="1:9" ht="12.75">
      <c r="A22" s="3">
        <v>10</v>
      </c>
      <c r="B22" s="3" t="s">
        <v>18</v>
      </c>
      <c r="C22" s="1" t="s">
        <v>5</v>
      </c>
      <c r="D22" s="40">
        <f>7.68*1.06</f>
        <v>8.1408</v>
      </c>
      <c r="E22" s="37">
        <f t="shared" si="0"/>
        <v>9.76896</v>
      </c>
      <c r="F22" s="3"/>
      <c r="G22" s="2"/>
      <c r="H22" s="2"/>
      <c r="I22" s="2"/>
    </row>
    <row r="23" spans="1:9" ht="12.75">
      <c r="A23" s="3">
        <v>11</v>
      </c>
      <c r="B23" s="3" t="s">
        <v>19</v>
      </c>
      <c r="C23" s="1" t="s">
        <v>5</v>
      </c>
      <c r="D23" s="40">
        <f>5.99*1.06</f>
        <v>6.3494</v>
      </c>
      <c r="E23" s="37">
        <f t="shared" si="0"/>
        <v>7.61928</v>
      </c>
      <c r="F23" s="3"/>
      <c r="G23" s="2"/>
      <c r="H23" s="2"/>
      <c r="I23" s="2"/>
    </row>
    <row r="24" spans="1:9" ht="12.75">
      <c r="A24" s="3">
        <v>12</v>
      </c>
      <c r="B24" s="3" t="s">
        <v>20</v>
      </c>
      <c r="C24" s="1" t="s">
        <v>5</v>
      </c>
      <c r="D24" s="40">
        <f>6.34*1.06</f>
        <v>6.720400000000001</v>
      </c>
      <c r="E24" s="37">
        <f t="shared" si="0"/>
        <v>8.06448</v>
      </c>
      <c r="F24" s="3"/>
      <c r="G24" s="2"/>
      <c r="H24" s="2"/>
      <c r="I24" s="2"/>
    </row>
    <row r="25" spans="1:9" ht="12.75">
      <c r="A25" s="1">
        <v>13</v>
      </c>
      <c r="B25" s="1" t="s">
        <v>21</v>
      </c>
      <c r="C25" s="1" t="s">
        <v>5</v>
      </c>
      <c r="D25" s="37">
        <f>6.49*1.06</f>
        <v>6.8794</v>
      </c>
      <c r="E25" s="37">
        <f t="shared" si="0"/>
        <v>8.25528</v>
      </c>
      <c r="F25" s="1"/>
      <c r="G25" s="2"/>
      <c r="H25" s="2"/>
      <c r="I25" s="2"/>
    </row>
    <row r="26" spans="1:9" ht="25.5">
      <c r="A26" s="1">
        <v>14</v>
      </c>
      <c r="B26" s="4" t="s">
        <v>22</v>
      </c>
      <c r="C26" s="1" t="s">
        <v>23</v>
      </c>
      <c r="D26" s="37">
        <f>7.16*1.06</f>
        <v>7.589600000000001</v>
      </c>
      <c r="E26" s="37">
        <f t="shared" si="0"/>
        <v>9.107520000000001</v>
      </c>
      <c r="F26" s="1"/>
      <c r="G26" s="2"/>
      <c r="H26" s="2"/>
      <c r="I26" s="2"/>
    </row>
    <row r="27" spans="1:9" ht="25.5">
      <c r="A27" s="1">
        <v>15</v>
      </c>
      <c r="B27" s="4" t="s">
        <v>24</v>
      </c>
      <c r="C27" s="1" t="s">
        <v>23</v>
      </c>
      <c r="D27" s="37">
        <f>2.52*1.059</f>
        <v>2.6686799999999997</v>
      </c>
      <c r="E27" s="37">
        <f t="shared" si="0"/>
        <v>3.2024159999999995</v>
      </c>
      <c r="F27" s="1"/>
      <c r="G27" s="2"/>
      <c r="H27" s="2"/>
      <c r="I27" s="2"/>
    </row>
    <row r="28" spans="1:9" ht="29.25" customHeight="1">
      <c r="A28" s="2"/>
      <c r="B28" s="79" t="s">
        <v>3</v>
      </c>
      <c r="C28" s="79"/>
      <c r="D28" s="79"/>
      <c r="E28" s="79"/>
      <c r="F28" s="79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45" t="s">
        <v>478</v>
      </c>
      <c r="C31" s="2"/>
      <c r="D31" s="2"/>
      <c r="E31" s="2"/>
      <c r="F31" s="2"/>
      <c r="G31" s="2"/>
      <c r="H31" s="2"/>
      <c r="I31" s="2"/>
    </row>
  </sheetData>
  <sheetProtection/>
  <mergeCells count="9">
    <mergeCell ref="C3:F3"/>
    <mergeCell ref="G3:I3"/>
    <mergeCell ref="D6:F6"/>
    <mergeCell ref="D5:F5"/>
    <mergeCell ref="G5:I5"/>
    <mergeCell ref="B28:F28"/>
    <mergeCell ref="B8:F8"/>
    <mergeCell ref="G6:I6"/>
    <mergeCell ref="A12:B1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78"/>
  <sheetViews>
    <sheetView zoomScale="90" zoomScaleNormal="90" zoomScalePageLayoutView="0" workbookViewId="0" topLeftCell="A1">
      <selection activeCell="B73" sqref="B73"/>
    </sheetView>
  </sheetViews>
  <sheetFormatPr defaultColWidth="9.140625" defaultRowHeight="12.75"/>
  <cols>
    <col min="1" max="1" width="11.8515625" style="0" customWidth="1"/>
    <col min="2" max="2" width="92.8515625" style="0" customWidth="1"/>
    <col min="3" max="3" width="14.7109375" style="0" customWidth="1"/>
    <col min="4" max="4" width="7.28125" style="0" customWidth="1"/>
    <col min="5" max="5" width="7.8515625" style="0" customWidth="1"/>
  </cols>
  <sheetData>
    <row r="2" ht="15.75" customHeight="1"/>
    <row r="4" spans="1:5" ht="12.75">
      <c r="A4" s="2"/>
      <c r="B4" s="2"/>
      <c r="C4" s="71" t="s">
        <v>0</v>
      </c>
      <c r="D4" s="71"/>
      <c r="E4" s="71"/>
    </row>
    <row r="5" spans="1:5" ht="12.75">
      <c r="A5" s="2"/>
      <c r="B5" s="2"/>
      <c r="C5" s="72" t="s">
        <v>115</v>
      </c>
      <c r="D5" s="72"/>
      <c r="E5" s="72"/>
    </row>
    <row r="6" spans="1:5" ht="22.5" customHeight="1">
      <c r="A6" s="2"/>
      <c r="B6" s="2"/>
      <c r="C6" s="78" t="s">
        <v>471</v>
      </c>
      <c r="D6" s="78"/>
      <c r="E6" s="78"/>
    </row>
    <row r="7" spans="1:5" ht="15" customHeight="1">
      <c r="A7" s="2"/>
      <c r="B7" s="2"/>
      <c r="C7" s="96" t="s">
        <v>480</v>
      </c>
      <c r="D7" s="72"/>
      <c r="E7" s="72"/>
    </row>
    <row r="8" spans="1:2" ht="12.75">
      <c r="A8" s="2"/>
      <c r="B8" s="2"/>
    </row>
    <row r="9" spans="1:5" ht="18">
      <c r="A9" s="84" t="s">
        <v>161</v>
      </c>
      <c r="B9" s="85"/>
      <c r="C9" s="85"/>
      <c r="D9" s="85"/>
      <c r="E9" s="85"/>
    </row>
    <row r="10" spans="1:3" ht="18">
      <c r="A10" s="10"/>
      <c r="B10" s="11" t="s">
        <v>162</v>
      </c>
      <c r="C10" s="12"/>
    </row>
    <row r="11" spans="1:2" ht="9.75" customHeight="1">
      <c r="A11" s="2"/>
      <c r="B11" s="2"/>
    </row>
    <row r="12" spans="1:2" ht="12.75" hidden="1">
      <c r="A12" s="2"/>
      <c r="B12" s="2"/>
    </row>
    <row r="13" spans="1:2" ht="12.75" hidden="1">
      <c r="A13" s="2"/>
      <c r="B13" s="2"/>
    </row>
    <row r="14" spans="1:5" ht="25.5">
      <c r="A14" s="1" t="s">
        <v>25</v>
      </c>
      <c r="B14" s="1" t="s">
        <v>26</v>
      </c>
      <c r="C14" s="4" t="s">
        <v>113</v>
      </c>
      <c r="D14" s="86" t="s">
        <v>7</v>
      </c>
      <c r="E14" s="87"/>
    </row>
    <row r="15" spans="1:5" ht="51">
      <c r="A15" s="1"/>
      <c r="B15" s="1"/>
      <c r="C15" s="4"/>
      <c r="D15" s="5" t="s">
        <v>159</v>
      </c>
      <c r="E15" s="6" t="s">
        <v>160</v>
      </c>
    </row>
    <row r="16" spans="1:5" ht="15.75">
      <c r="A16" s="9">
        <v>1</v>
      </c>
      <c r="B16" s="9" t="s">
        <v>153</v>
      </c>
      <c r="C16" s="1"/>
      <c r="D16" s="1"/>
      <c r="E16" s="1"/>
    </row>
    <row r="17" spans="1:5" ht="16.5">
      <c r="A17" s="46" t="s">
        <v>483</v>
      </c>
      <c r="B17" s="46" t="s">
        <v>484</v>
      </c>
      <c r="C17" s="41" t="s">
        <v>157</v>
      </c>
      <c r="D17" s="1">
        <v>0.35</v>
      </c>
      <c r="E17" s="1">
        <v>0.35</v>
      </c>
    </row>
    <row r="18" spans="1:5" ht="16.5">
      <c r="A18" s="7" t="s">
        <v>116</v>
      </c>
      <c r="B18" s="7" t="s">
        <v>117</v>
      </c>
      <c r="C18" s="1"/>
      <c r="D18" s="1"/>
      <c r="E18" s="1"/>
    </row>
    <row r="19" spans="1:5" ht="38.25" customHeight="1">
      <c r="A19" s="7" t="s">
        <v>118</v>
      </c>
      <c r="B19" s="7" t="s">
        <v>119</v>
      </c>
      <c r="C19" s="1" t="s">
        <v>157</v>
      </c>
      <c r="D19" s="47">
        <f>0.74*1.06</f>
        <v>0.7844</v>
      </c>
      <c r="E19" s="47">
        <f>0.74*1.06</f>
        <v>0.7844</v>
      </c>
    </row>
    <row r="20" spans="1:5" ht="16.5">
      <c r="A20" s="7" t="s">
        <v>194</v>
      </c>
      <c r="B20" s="8" t="s">
        <v>120</v>
      </c>
      <c r="C20" s="1" t="s">
        <v>157</v>
      </c>
      <c r="D20" s="13">
        <v>0.95</v>
      </c>
      <c r="E20" s="13">
        <v>0.95</v>
      </c>
    </row>
    <row r="21" spans="1:5" ht="16.5">
      <c r="A21" s="7" t="s">
        <v>485</v>
      </c>
      <c r="B21" s="8" t="s">
        <v>486</v>
      </c>
      <c r="C21" s="1"/>
      <c r="D21" s="13"/>
      <c r="E21" s="13"/>
    </row>
    <row r="22" spans="1:5" ht="16.5">
      <c r="A22" s="7" t="s">
        <v>487</v>
      </c>
      <c r="B22" s="8" t="s">
        <v>488</v>
      </c>
      <c r="C22" s="41" t="s">
        <v>157</v>
      </c>
      <c r="D22" s="13">
        <v>0.55</v>
      </c>
      <c r="E22" s="13">
        <v>0.55</v>
      </c>
    </row>
    <row r="23" spans="1:5" ht="15.75">
      <c r="A23" s="9">
        <v>2</v>
      </c>
      <c r="B23" s="9" t="s">
        <v>154</v>
      </c>
      <c r="C23" s="1"/>
      <c r="D23" s="13"/>
      <c r="E23" s="13"/>
    </row>
    <row r="24" spans="1:5" ht="16.5">
      <c r="A24" s="8" t="s">
        <v>121</v>
      </c>
      <c r="B24" s="7" t="s">
        <v>122</v>
      </c>
      <c r="C24" s="1"/>
      <c r="D24" s="13"/>
      <c r="E24" s="13"/>
    </row>
    <row r="25" spans="1:5" ht="20.25" customHeight="1">
      <c r="A25" s="8" t="s">
        <v>123</v>
      </c>
      <c r="B25" s="7" t="s">
        <v>124</v>
      </c>
      <c r="C25" s="1" t="s">
        <v>158</v>
      </c>
      <c r="D25" s="47">
        <f>0.27*1.06</f>
        <v>0.2862</v>
      </c>
      <c r="E25" s="47">
        <f>0.28*1.06</f>
        <v>0.29680000000000006</v>
      </c>
    </row>
    <row r="26" spans="1:5" ht="16.5">
      <c r="A26" s="8" t="s">
        <v>125</v>
      </c>
      <c r="B26" s="7" t="s">
        <v>126</v>
      </c>
      <c r="C26" s="1" t="s">
        <v>158</v>
      </c>
      <c r="D26" s="47">
        <f>0.46*1.06</f>
        <v>0.48760000000000003</v>
      </c>
      <c r="E26" s="47">
        <f>0.09*1.06</f>
        <v>0.0954</v>
      </c>
    </row>
    <row r="27" spans="1:5" ht="16.5">
      <c r="A27" s="8" t="s">
        <v>127</v>
      </c>
      <c r="B27" s="7" t="s">
        <v>128</v>
      </c>
      <c r="C27" s="1"/>
      <c r="D27" s="47"/>
      <c r="E27" s="47"/>
    </row>
    <row r="28" spans="1:5" ht="18.75" customHeight="1">
      <c r="A28" s="8" t="s">
        <v>129</v>
      </c>
      <c r="B28" s="7" t="s">
        <v>130</v>
      </c>
      <c r="C28" s="1" t="s">
        <v>158</v>
      </c>
      <c r="D28" s="47">
        <f>0.28*1.06</f>
        <v>0.29680000000000006</v>
      </c>
      <c r="E28" s="47">
        <f>0.28*1.06</f>
        <v>0.29680000000000006</v>
      </c>
    </row>
    <row r="29" spans="1:5" ht="16.5">
      <c r="A29" s="8" t="s">
        <v>131</v>
      </c>
      <c r="B29" s="7" t="s">
        <v>132</v>
      </c>
      <c r="C29" s="1"/>
      <c r="D29" s="47"/>
      <c r="E29" s="47"/>
    </row>
    <row r="30" spans="1:5" ht="21" customHeight="1">
      <c r="A30" s="8" t="s">
        <v>133</v>
      </c>
      <c r="B30" s="7" t="s">
        <v>130</v>
      </c>
      <c r="C30" s="1" t="s">
        <v>158</v>
      </c>
      <c r="D30" s="47">
        <f>1.2*1.06</f>
        <v>1.272</v>
      </c>
      <c r="E30" s="47">
        <f>0.83*1.06</f>
        <v>0.8798</v>
      </c>
    </row>
    <row r="31" spans="1:5" ht="16.5">
      <c r="A31" s="8" t="s">
        <v>134</v>
      </c>
      <c r="B31" s="8" t="s">
        <v>135</v>
      </c>
      <c r="C31" s="1"/>
      <c r="D31" s="47"/>
      <c r="E31" s="47"/>
    </row>
    <row r="32" spans="1:5" ht="18.75" customHeight="1">
      <c r="A32" s="8" t="s">
        <v>136</v>
      </c>
      <c r="B32" s="7" t="s">
        <v>137</v>
      </c>
      <c r="C32" s="1" t="s">
        <v>158</v>
      </c>
      <c r="D32" s="47">
        <f>0.74*1.06</f>
        <v>0.7844</v>
      </c>
      <c r="E32" s="47">
        <f>0.46*1.06</f>
        <v>0.48760000000000003</v>
      </c>
    </row>
    <row r="33" spans="1:5" ht="35.25" customHeight="1">
      <c r="A33" s="8" t="s">
        <v>138</v>
      </c>
      <c r="B33" s="8" t="s">
        <v>139</v>
      </c>
      <c r="C33" s="1"/>
      <c r="D33" s="47"/>
      <c r="E33" s="47"/>
    </row>
    <row r="34" spans="1:5" ht="37.5" customHeight="1">
      <c r="A34" s="8" t="s">
        <v>61</v>
      </c>
      <c r="B34" s="7" t="s">
        <v>140</v>
      </c>
      <c r="C34" s="1" t="s">
        <v>158</v>
      </c>
      <c r="D34" s="47">
        <f>3.09*1.06</f>
        <v>3.2754</v>
      </c>
      <c r="E34" s="47">
        <f>3.09*1.06</f>
        <v>3.2754</v>
      </c>
    </row>
    <row r="35" spans="1:5" ht="15.75">
      <c r="A35" s="9">
        <v>3</v>
      </c>
      <c r="B35" s="9" t="s">
        <v>155</v>
      </c>
      <c r="C35" s="1"/>
      <c r="D35" s="47"/>
      <c r="E35" s="47"/>
    </row>
    <row r="36" spans="1:5" ht="20.25" customHeight="1">
      <c r="A36" s="8" t="s">
        <v>141</v>
      </c>
      <c r="B36" s="7" t="s">
        <v>142</v>
      </c>
      <c r="C36" s="1" t="s">
        <v>158</v>
      </c>
      <c r="D36" s="47">
        <f>0.74*1.06</f>
        <v>0.7844</v>
      </c>
      <c r="E36" s="47">
        <f>0.46*1.06</f>
        <v>0.48760000000000003</v>
      </c>
    </row>
    <row r="37" spans="1:5" ht="16.5">
      <c r="A37" s="8" t="s">
        <v>143</v>
      </c>
      <c r="B37" s="7" t="s">
        <v>144</v>
      </c>
      <c r="C37" s="1" t="s">
        <v>158</v>
      </c>
      <c r="D37" s="47">
        <f>1.75*1.06</f>
        <v>1.855</v>
      </c>
      <c r="E37" s="47">
        <f>1.29*1.06</f>
        <v>1.3674000000000002</v>
      </c>
    </row>
    <row r="38" spans="1:5" ht="19.5" customHeight="1">
      <c r="A38" s="8" t="s">
        <v>71</v>
      </c>
      <c r="B38" s="7" t="s">
        <v>145</v>
      </c>
      <c r="C38" s="1" t="s">
        <v>158</v>
      </c>
      <c r="D38" s="47">
        <f>0.37*1.06</f>
        <v>0.3922</v>
      </c>
      <c r="E38" s="47">
        <f>0.37*1.06</f>
        <v>0.3922</v>
      </c>
    </row>
    <row r="39" spans="1:5" ht="16.5">
      <c r="A39" s="8" t="s">
        <v>146</v>
      </c>
      <c r="B39" s="8" t="s">
        <v>147</v>
      </c>
      <c r="C39" s="1"/>
      <c r="D39" s="47"/>
      <c r="E39" s="47"/>
    </row>
    <row r="40" spans="1:5" ht="16.5">
      <c r="A40" s="8" t="s">
        <v>148</v>
      </c>
      <c r="B40" s="7" t="s">
        <v>149</v>
      </c>
      <c r="C40" s="1" t="s">
        <v>158</v>
      </c>
      <c r="D40" s="47">
        <f>1.2*1.06</f>
        <v>1.272</v>
      </c>
      <c r="E40" s="47">
        <f>0.92*1.06</f>
        <v>0.9752000000000001</v>
      </c>
    </row>
    <row r="41" spans="1:5" ht="15.75">
      <c r="A41" s="50">
        <v>5</v>
      </c>
      <c r="B41" s="51" t="s">
        <v>489</v>
      </c>
      <c r="C41" s="48"/>
      <c r="D41" s="49"/>
      <c r="E41" s="49"/>
    </row>
    <row r="42" spans="1:5" ht="16.5">
      <c r="A42" s="53" t="s">
        <v>490</v>
      </c>
      <c r="B42" s="54" t="s">
        <v>491</v>
      </c>
      <c r="C42" s="48"/>
      <c r="D42" s="49"/>
      <c r="E42" s="49"/>
    </row>
    <row r="43" spans="1:5" ht="16.5">
      <c r="A43" s="53" t="s">
        <v>492</v>
      </c>
      <c r="B43" s="54" t="s">
        <v>493</v>
      </c>
      <c r="C43" s="48"/>
      <c r="D43" s="49"/>
      <c r="E43" s="49"/>
    </row>
    <row r="44" spans="1:5" ht="33">
      <c r="A44" s="53" t="s">
        <v>494</v>
      </c>
      <c r="B44" s="54" t="s">
        <v>495</v>
      </c>
      <c r="C44" s="48"/>
      <c r="D44" s="49"/>
      <c r="E44" s="49"/>
    </row>
    <row r="45" spans="1:5" ht="20.25" customHeight="1">
      <c r="A45" s="55" t="s">
        <v>496</v>
      </c>
      <c r="B45" s="54" t="s">
        <v>497</v>
      </c>
      <c r="C45" s="48"/>
      <c r="D45" s="49"/>
      <c r="E45" s="49"/>
    </row>
    <row r="46" spans="1:5" ht="18" customHeight="1">
      <c r="A46" s="53" t="s">
        <v>498</v>
      </c>
      <c r="B46" s="56" t="s">
        <v>499</v>
      </c>
      <c r="C46" s="57" t="s">
        <v>158</v>
      </c>
      <c r="D46" s="58">
        <v>0</v>
      </c>
      <c r="E46" s="58">
        <v>0.5</v>
      </c>
    </row>
    <row r="47" spans="1:5" ht="15.75">
      <c r="A47" s="50">
        <v>6</v>
      </c>
      <c r="B47" s="51" t="s">
        <v>500</v>
      </c>
      <c r="C47" s="57" t="s">
        <v>476</v>
      </c>
      <c r="D47" s="59" t="s">
        <v>476</v>
      </c>
      <c r="E47" s="59" t="s">
        <v>476</v>
      </c>
    </row>
    <row r="48" spans="1:5" ht="16.5">
      <c r="A48" s="60" t="s">
        <v>501</v>
      </c>
      <c r="B48" s="54" t="s">
        <v>502</v>
      </c>
      <c r="C48" s="57" t="s">
        <v>476</v>
      </c>
      <c r="D48" s="59" t="s">
        <v>476</v>
      </c>
      <c r="E48" s="59" t="s">
        <v>476</v>
      </c>
    </row>
    <row r="49" spans="1:5" ht="16.5">
      <c r="A49" s="60" t="s">
        <v>400</v>
      </c>
      <c r="B49" s="54" t="s">
        <v>503</v>
      </c>
      <c r="C49" s="57"/>
      <c r="D49" s="59"/>
      <c r="E49" s="59"/>
    </row>
    <row r="50" spans="1:5" ht="16.5">
      <c r="A50" s="53" t="s">
        <v>504</v>
      </c>
      <c r="B50" s="54" t="s">
        <v>505</v>
      </c>
      <c r="C50" s="57" t="s">
        <v>157</v>
      </c>
      <c r="D50" s="58">
        <v>0.75</v>
      </c>
      <c r="E50" s="58">
        <v>0.75</v>
      </c>
    </row>
    <row r="51" spans="1:5" ht="16.5">
      <c r="A51" s="60" t="s">
        <v>506</v>
      </c>
      <c r="B51" s="54" t="s">
        <v>507</v>
      </c>
      <c r="C51" s="57" t="s">
        <v>476</v>
      </c>
      <c r="D51" s="59" t="s">
        <v>476</v>
      </c>
      <c r="E51" s="59" t="s">
        <v>476</v>
      </c>
    </row>
    <row r="52" spans="1:5" ht="16.5">
      <c r="A52" s="53" t="s">
        <v>440</v>
      </c>
      <c r="B52" s="54" t="s">
        <v>508</v>
      </c>
      <c r="C52" s="57" t="s">
        <v>476</v>
      </c>
      <c r="D52" s="59" t="s">
        <v>476</v>
      </c>
      <c r="E52" s="59" t="s">
        <v>476</v>
      </c>
    </row>
    <row r="53" spans="1:5" ht="33">
      <c r="A53" s="60" t="s">
        <v>509</v>
      </c>
      <c r="B53" s="54" t="s">
        <v>510</v>
      </c>
      <c r="C53" s="57"/>
      <c r="D53" s="59"/>
      <c r="E53" s="59"/>
    </row>
    <row r="54" spans="1:5" ht="16.5">
      <c r="A54" s="53" t="s">
        <v>511</v>
      </c>
      <c r="B54" s="54" t="s">
        <v>512</v>
      </c>
      <c r="C54" s="57" t="s">
        <v>476</v>
      </c>
      <c r="D54" s="59" t="s">
        <v>476</v>
      </c>
      <c r="E54" s="59" t="s">
        <v>476</v>
      </c>
    </row>
    <row r="55" spans="1:5" ht="33">
      <c r="A55" s="61" t="s">
        <v>513</v>
      </c>
      <c r="B55" s="54" t="s">
        <v>514</v>
      </c>
      <c r="C55" s="57" t="s">
        <v>158</v>
      </c>
      <c r="D55" s="58">
        <v>4.25</v>
      </c>
      <c r="E55" s="58">
        <v>1.4</v>
      </c>
    </row>
    <row r="56" spans="1:5" ht="33">
      <c r="A56" s="55" t="s">
        <v>515</v>
      </c>
      <c r="B56" s="54" t="s">
        <v>516</v>
      </c>
      <c r="C56" s="57" t="s">
        <v>158</v>
      </c>
      <c r="D56" s="58">
        <v>4.25</v>
      </c>
      <c r="E56" s="58">
        <v>1.4</v>
      </c>
    </row>
    <row r="57" spans="1:5" ht="15.75">
      <c r="A57" s="50">
        <v>7</v>
      </c>
      <c r="B57" s="51" t="s">
        <v>517</v>
      </c>
      <c r="C57" s="57" t="s">
        <v>476</v>
      </c>
      <c r="D57" s="59" t="s">
        <v>476</v>
      </c>
      <c r="E57" s="59" t="s">
        <v>476</v>
      </c>
    </row>
    <row r="58" spans="1:5" ht="16.5">
      <c r="A58" s="52" t="s">
        <v>540</v>
      </c>
      <c r="B58" s="54" t="s">
        <v>518</v>
      </c>
      <c r="C58" s="57" t="s">
        <v>476</v>
      </c>
      <c r="D58" s="59" t="s">
        <v>476</v>
      </c>
      <c r="E58" s="59" t="s">
        <v>476</v>
      </c>
    </row>
    <row r="59" spans="1:5" ht="33">
      <c r="A59" s="60" t="s">
        <v>519</v>
      </c>
      <c r="B59" s="54" t="s">
        <v>520</v>
      </c>
      <c r="C59" s="57"/>
      <c r="D59" s="59"/>
      <c r="E59" s="59"/>
    </row>
    <row r="60" spans="1:5" ht="16.5">
      <c r="A60" s="53" t="s">
        <v>521</v>
      </c>
      <c r="B60" s="54" t="s">
        <v>522</v>
      </c>
      <c r="C60" s="57" t="s">
        <v>158</v>
      </c>
      <c r="D60" s="59">
        <v>3.95</v>
      </c>
      <c r="E60" s="58">
        <v>2.5</v>
      </c>
    </row>
    <row r="61" spans="1:5" ht="16.5">
      <c r="A61" s="53" t="s">
        <v>523</v>
      </c>
      <c r="B61" s="54" t="s">
        <v>524</v>
      </c>
      <c r="C61" s="57" t="s">
        <v>476</v>
      </c>
      <c r="D61" s="59" t="s">
        <v>476</v>
      </c>
      <c r="E61" s="59" t="s">
        <v>476</v>
      </c>
    </row>
    <row r="62" spans="1:5" ht="16.5">
      <c r="A62" s="62" t="s">
        <v>525</v>
      </c>
      <c r="B62" s="54" t="s">
        <v>522</v>
      </c>
      <c r="C62" s="57" t="s">
        <v>158</v>
      </c>
      <c r="D62" s="58">
        <v>3.35</v>
      </c>
      <c r="E62" s="58">
        <v>1.95</v>
      </c>
    </row>
    <row r="63" spans="1:5" ht="33">
      <c r="A63" s="62" t="s">
        <v>526</v>
      </c>
      <c r="B63" s="54" t="s">
        <v>527</v>
      </c>
      <c r="C63" s="57" t="s">
        <v>158</v>
      </c>
      <c r="D63" s="58">
        <v>9.85</v>
      </c>
      <c r="E63" s="58">
        <v>2.8</v>
      </c>
    </row>
    <row r="64" spans="1:5" ht="16.5">
      <c r="A64" s="62" t="s">
        <v>528</v>
      </c>
      <c r="B64" s="54" t="s">
        <v>529</v>
      </c>
      <c r="C64" s="57" t="s">
        <v>158</v>
      </c>
      <c r="D64" s="58">
        <v>9.85</v>
      </c>
      <c r="E64" s="59">
        <v>5.35</v>
      </c>
    </row>
    <row r="65" spans="1:5" ht="16.5">
      <c r="A65" s="62" t="s">
        <v>530</v>
      </c>
      <c r="B65" s="54" t="s">
        <v>531</v>
      </c>
      <c r="C65" s="57" t="s">
        <v>476</v>
      </c>
      <c r="D65" s="59" t="s">
        <v>476</v>
      </c>
      <c r="E65" s="59" t="s">
        <v>476</v>
      </c>
    </row>
    <row r="66" spans="1:5" ht="16.5">
      <c r="A66" s="62" t="s">
        <v>532</v>
      </c>
      <c r="B66" s="54" t="s">
        <v>533</v>
      </c>
      <c r="C66" s="57" t="s">
        <v>476</v>
      </c>
      <c r="D66" s="59" t="s">
        <v>476</v>
      </c>
      <c r="E66" s="59" t="s">
        <v>476</v>
      </c>
    </row>
    <row r="67" spans="1:5" ht="12.75">
      <c r="A67" s="97" t="s">
        <v>534</v>
      </c>
      <c r="B67" s="98" t="s">
        <v>535</v>
      </c>
      <c r="C67" s="92" t="s">
        <v>158</v>
      </c>
      <c r="D67" s="101">
        <v>0.8</v>
      </c>
      <c r="E67" s="94">
        <v>0</v>
      </c>
    </row>
    <row r="68" spans="1:5" ht="19.5" customHeight="1">
      <c r="A68" s="89"/>
      <c r="B68" s="99"/>
      <c r="C68" s="100"/>
      <c r="D68" s="102"/>
      <c r="E68" s="103"/>
    </row>
    <row r="69" spans="1:5" ht="16.5">
      <c r="A69" s="63" t="s">
        <v>536</v>
      </c>
      <c r="B69" s="64" t="s">
        <v>537</v>
      </c>
      <c r="C69" s="57"/>
      <c r="D69" s="59"/>
      <c r="E69" s="59"/>
    </row>
    <row r="70" spans="1:5" ht="12.75">
      <c r="A70" s="88" t="s">
        <v>538</v>
      </c>
      <c r="B70" s="90" t="s">
        <v>539</v>
      </c>
      <c r="C70" s="92" t="s">
        <v>158</v>
      </c>
      <c r="D70" s="94">
        <v>3.05</v>
      </c>
      <c r="E70" s="94">
        <v>3.05</v>
      </c>
    </row>
    <row r="71" spans="1:5" ht="20.25" customHeight="1">
      <c r="A71" s="89"/>
      <c r="B71" s="91"/>
      <c r="C71" s="93"/>
      <c r="D71" s="95"/>
      <c r="E71" s="95"/>
    </row>
    <row r="72" spans="1:5" ht="20.25" customHeight="1">
      <c r="A72" s="67">
        <v>8</v>
      </c>
      <c r="B72" s="68" t="s">
        <v>156</v>
      </c>
      <c r="C72" s="65"/>
      <c r="D72" s="66"/>
      <c r="E72" s="66"/>
    </row>
    <row r="73" spans="1:5" ht="20.25" customHeight="1">
      <c r="A73" s="69" t="s">
        <v>150</v>
      </c>
      <c r="B73" s="70" t="s">
        <v>533</v>
      </c>
      <c r="C73" s="65"/>
      <c r="D73" s="66"/>
      <c r="E73" s="66"/>
    </row>
    <row r="74" spans="1:5" ht="34.5" customHeight="1">
      <c r="A74" s="7" t="s">
        <v>151</v>
      </c>
      <c r="B74" s="7" t="s">
        <v>152</v>
      </c>
      <c r="C74" s="1" t="s">
        <v>158</v>
      </c>
      <c r="D74" s="47">
        <f>2.68*1.06</f>
        <v>2.8408</v>
      </c>
      <c r="E74" s="13">
        <v>0</v>
      </c>
    </row>
    <row r="75" ht="13.5" customHeight="1"/>
    <row r="76" spans="1:5" ht="26.25" customHeight="1">
      <c r="A76" s="83" t="s">
        <v>3</v>
      </c>
      <c r="B76" s="83"/>
      <c r="C76" s="83"/>
      <c r="D76" s="83"/>
      <c r="E76" s="83"/>
    </row>
    <row r="77" spans="1:5" ht="12.75">
      <c r="A77" s="83"/>
      <c r="B77" s="83"/>
      <c r="C77" s="83"/>
      <c r="D77" s="83"/>
      <c r="E77" s="83"/>
    </row>
    <row r="78" ht="12.75">
      <c r="B78" s="45" t="s">
        <v>479</v>
      </c>
    </row>
  </sheetData>
  <sheetProtection/>
  <mergeCells count="18">
    <mergeCell ref="D70:D71"/>
    <mergeCell ref="E70:E71"/>
    <mergeCell ref="C7:E7"/>
    <mergeCell ref="A67:A68"/>
    <mergeCell ref="B67:B68"/>
    <mergeCell ref="C67:C68"/>
    <mergeCell ref="D67:D68"/>
    <mergeCell ref="E67:E68"/>
    <mergeCell ref="A76:E76"/>
    <mergeCell ref="A77:E77"/>
    <mergeCell ref="A9:E9"/>
    <mergeCell ref="C4:E4"/>
    <mergeCell ref="C5:E5"/>
    <mergeCell ref="C6:E6"/>
    <mergeCell ref="D14:E14"/>
    <mergeCell ref="A70:A71"/>
    <mergeCell ref="B70:B71"/>
    <mergeCell ref="C70:C7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2018-10-25T13:38:21Z</cp:lastPrinted>
  <dcterms:created xsi:type="dcterms:W3CDTF">1996-10-08T23:32:33Z</dcterms:created>
  <dcterms:modified xsi:type="dcterms:W3CDTF">2019-12-03T12:01:00Z</dcterms:modified>
  <cp:category/>
  <cp:version/>
  <cp:contentType/>
  <cp:contentStatus/>
</cp:coreProperties>
</file>